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Лист 2" sheetId="2" r:id="rId2"/>
  </sheets>
  <externalReferences>
    <externalReference r:id="rId5"/>
  </externalReferences>
  <definedNames>
    <definedName name="_xlnm.Print_Area" localSheetId="1">'Лист 2'!$A$1:$S$179</definedName>
    <definedName name="_xlnm.Print_Area" localSheetId="0">'Лист1'!$A$1:$S$187</definedName>
  </definedNames>
  <calcPr fullCalcOnLoad="1" refMode="R1C1"/>
</workbook>
</file>

<file path=xl/sharedStrings.xml><?xml version="1.0" encoding="utf-8"?>
<sst xmlns="http://schemas.openxmlformats.org/spreadsheetml/2006/main" count="1504" uniqueCount="213">
  <si>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</si>
  <si>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</si>
  <si>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</si>
  <si>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</si>
  <si>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</si>
  <si>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</si>
  <si>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</si>
  <si>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</si>
  <si>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</si>
  <si>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</si>
  <si>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</si>
  <si>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</si>
  <si>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</si>
  <si>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</si>
  <si>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</si>
  <si>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</si>
  <si>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</si>
  <si>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</si>
  <si>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</si>
  <si>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</si>
  <si>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</si>
  <si>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</si>
  <si>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</si>
  <si>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</si>
  <si>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</si>
  <si>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</si>
  <si>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</si>
  <si>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</si>
  <si>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</si>
  <si>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</si>
  <si>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</si>
  <si>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</si>
  <si>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</si>
  <si>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</si>
  <si>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</si>
  <si>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</si>
  <si>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</si>
  <si>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</si>
  <si>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</si>
  <si>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</si>
  <si>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</si>
  <si>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</si>
  <si>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</si>
  <si>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</si>
  <si>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</si>
  <si>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</si>
  <si>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</si>
  <si>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</si>
  <si>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</si>
  <si>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</si>
  <si>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</si>
  <si>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</si>
  <si>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</si>
  <si>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122</t>
  </si>
  <si>
    <t>244</t>
  </si>
  <si>
    <t>Резервный фонд администрации МО ГО "Новая Земля"</t>
  </si>
  <si>
    <t>611</t>
  </si>
  <si>
    <t>Жилищное хозяйство</t>
  </si>
  <si>
    <t>Субсидия на реализацию общеобразовательных программ</t>
  </si>
  <si>
    <t>Учреждения по внешкольной работе с детьми</t>
  </si>
  <si>
    <t>313</t>
  </si>
  <si>
    <t>Глава</t>
  </si>
  <si>
    <t>303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</si>
  <si>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</si>
  <si>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</si>
  <si>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</si>
  <si>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</si>
  <si>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</si>
  <si>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</si>
  <si>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</si>
  <si>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</si>
  <si>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</si>
  <si>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</si>
  <si>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</si>
  <si>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</si>
  <si>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</si>
  <si>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</si>
  <si>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</si>
  <si>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</si>
  <si>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</si>
  <si>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</si>
  <si>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</si>
  <si>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</si>
  <si>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</si>
  <si>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Прочие субсидии бюджетам городских округов</t>
  </si>
  <si>
    <t>Проведение выборов в представительные органы муниципального образования</t>
  </si>
  <si>
    <t>План</t>
  </si>
  <si>
    <t>Исполнено</t>
  </si>
  <si>
    <t>% исполнения</t>
  </si>
  <si>
    <t>Приложение № 5</t>
  </si>
  <si>
    <t>8000100001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</si>
  <si>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</si>
  <si>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</si>
  <si>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</si>
  <si>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8300100004</t>
  </si>
  <si>
    <t>8300100000</t>
  </si>
  <si>
    <t>8000100000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</si>
  <si>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</si>
  <si>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</si>
  <si>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</si>
  <si>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</si>
  <si>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</si>
  <si>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</si>
  <si>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8300178700</t>
  </si>
  <si>
    <t>8300178680</t>
  </si>
  <si>
    <t>8300178690</t>
  </si>
  <si>
    <t>1030100099</t>
  </si>
  <si>
    <t>8409900005</t>
  </si>
  <si>
    <t xml:space="preserve">Специальные расходы </t>
  </si>
  <si>
    <t>880</t>
  </si>
  <si>
    <t xml:space="preserve">Проведение выборов </t>
  </si>
  <si>
    <t>8409900000</t>
  </si>
  <si>
    <t>9009900006</t>
  </si>
  <si>
    <t>9009900000</t>
  </si>
  <si>
    <t>1049900000</t>
  </si>
  <si>
    <t>105990000</t>
  </si>
  <si>
    <t>1069900000</t>
  </si>
  <si>
    <t>8509900099</t>
  </si>
  <si>
    <t>8509900000</t>
  </si>
  <si>
    <t>8909900000</t>
  </si>
  <si>
    <t>1089900030</t>
  </si>
  <si>
    <t>8609900022</t>
  </si>
  <si>
    <t>Обеспечение проведения выборов и референдумов</t>
  </si>
  <si>
    <t>Бюджетные учреждения МО ГО "Новая Земля"</t>
  </si>
  <si>
    <t>Предоставление субсидий бюджетным, автономным учреждениям и иным некоммерческих организациям</t>
  </si>
  <si>
    <t>1089900000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</si>
  <si>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</si>
  <si>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Мероприятия по организации и содержание мест захоронения</t>
  </si>
  <si>
    <t>8609900000</t>
  </si>
  <si>
    <t>8609900021</t>
  </si>
  <si>
    <t>Прочие мероприятия по благоустройству территорий</t>
  </si>
  <si>
    <t>9109978620</t>
  </si>
  <si>
    <t>1019900025</t>
  </si>
  <si>
    <t>1019900000</t>
  </si>
  <si>
    <t>1019900031</t>
  </si>
  <si>
    <t>1019900099</t>
  </si>
  <si>
    <t>1079900024</t>
  </si>
  <si>
    <t>9100278390</t>
  </si>
  <si>
    <t>КУЛЬТУРА, КИНЕМАТОГРАФИЯ</t>
  </si>
  <si>
    <t>8909900023</t>
  </si>
  <si>
    <t>1029900023</t>
  </si>
  <si>
    <t>1079900023</t>
  </si>
  <si>
    <t>8900200031</t>
  </si>
  <si>
    <t>8900200000</t>
  </si>
  <si>
    <t>Прочие мероприятия</t>
  </si>
  <si>
    <t>Ведомственная целевая программа "Здоровье Северян"</t>
  </si>
  <si>
    <t>1010200031</t>
  </si>
  <si>
    <t>1020200031</t>
  </si>
  <si>
    <t>1020200000</t>
  </si>
  <si>
    <t>9100278650</t>
  </si>
  <si>
    <t>8100100002</t>
  </si>
  <si>
    <t>8100100000</t>
  </si>
  <si>
    <t>8200100003</t>
  </si>
  <si>
    <t>8200100000</t>
  </si>
  <si>
    <t>870</t>
  </si>
  <si>
    <t>х</t>
  </si>
  <si>
    <t>Резервные средства</t>
  </si>
  <si>
    <t>Дополнительное образование детей</t>
  </si>
  <si>
    <t>323</t>
  </si>
  <si>
    <t xml:space="preserve"> Приобретение товаров, работ, услуг в пользу граждан в целях их социального обеспечения</t>
  </si>
  <si>
    <t>Пенсионное обеспечение</t>
  </si>
  <si>
    <t>890</t>
  </si>
  <si>
    <t>Публичные нормативные обязательства</t>
  </si>
  <si>
    <t>89002</t>
  </si>
  <si>
    <t>Социальное обеспечение и иные выплаты населению</t>
  </si>
  <si>
    <t>312</t>
  </si>
  <si>
    <t>1029900024</t>
  </si>
  <si>
    <t>Прочие расходы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</si>
  <si>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</si>
  <si>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</si>
  <si>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</si>
  <si>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</si>
  <si>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>103</t>
  </si>
  <si>
    <t xml:space="preserve">07 </t>
  </si>
  <si>
    <t>10301</t>
  </si>
  <si>
    <t xml:space="preserve">                                        </t>
  </si>
  <si>
    <t>Ведомственная целевая программа  "Дети Новой Земли"</t>
  </si>
  <si>
    <t>83001</t>
  </si>
  <si>
    <t>321</t>
  </si>
  <si>
    <t>8300178792</t>
  </si>
  <si>
    <t>800</t>
  </si>
  <si>
    <t>Обеспечение проведения ыборов и референдумов</t>
  </si>
  <si>
    <t>Проведение выборов</t>
  </si>
  <si>
    <t>300</t>
  </si>
  <si>
    <t>ЗДРАВООХРАНЕНИЕ</t>
  </si>
  <si>
    <t>1079900029</t>
  </si>
  <si>
    <t>8300178791</t>
  </si>
  <si>
    <t>Компенсация части родительcкой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</si>
  <si>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831</t>
  </si>
  <si>
    <t>Другие вопросы в области здравоохранения</t>
  </si>
  <si>
    <t>9900000099</t>
  </si>
  <si>
    <t xml:space="preserve">Прочая закупка товаров, работ, услуг </t>
  </si>
  <si>
    <t>Исполнение судебных актов РФ и мировых соглашений по возмещению вреда, причененного в результате незаконных действий (бездействия) оргнов государственной власти, органов местного самоуправления либо должностных лиц этих органов, а также в результате деятельности учреждний</t>
  </si>
  <si>
    <t>1069900026</t>
  </si>
  <si>
    <t>1059900000</t>
  </si>
  <si>
    <t>1059900028</t>
  </si>
  <si>
    <t>1049900027</t>
  </si>
  <si>
    <t>247</t>
  </si>
  <si>
    <t>Закупка энергетических ресурсов</t>
  </si>
  <si>
    <t>350</t>
  </si>
  <si>
    <t>Премия и  гаранты</t>
  </si>
  <si>
    <t>Отчет об исполнении бюджета МО ГО "Новая Земля" за 2020 год по ведомственной структуре</t>
  </si>
  <si>
    <t>8300178793</t>
  </si>
  <si>
    <t>НАЦИОНАЛЬНАЯ ОБОРОНА</t>
  </si>
  <si>
    <t>Расходы на закупки,связанные с частичнойц мобилизацией</t>
  </si>
  <si>
    <t>8909900099</t>
  </si>
  <si>
    <t>Прочая закупка товаров,работ и услуг</t>
  </si>
  <si>
    <t>Отчет об исполнении бюджета МО ГО "Новая Земля" за 2023 год по ведомственной структуре</t>
  </si>
  <si>
    <t>Исполнение судебных актов РФ и мировых соглашений по возмещению вреда, причененного  в результате незаконных действий (бездействия) органов государственной власти, органов местного самоуправление либо должностных лиц этих органов, а также в результате деятельности учреждений</t>
  </si>
  <si>
    <t>Обеспечение деятельности финансовых,, налоговых и таможенных органов и органов финансового (финансово-бюджетного) надзора</t>
  </si>
  <si>
    <t>Меры социальной поддержки населения</t>
  </si>
  <si>
    <t>0</t>
  </si>
  <si>
    <t>10102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</si>
</sst>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#,##0.00_ ;\-#,##0.00\ "/>
    <numFmt numFmtId="208" formatCode="#,##0.0"/>
  </numFmts>
  <fonts count="72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 horizontal="center" vertical="center"/>
    </xf>
    <xf numFmtId="207" fontId="10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208" fontId="10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3" fontId="1" fillId="0" borderId="0" xfId="0" applyNumberFormat="1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207" fontId="11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171" fontId="11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171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left" vertical="center" wrapText="1"/>
    </xf>
    <xf numFmtId="49" fontId="66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left" vertical="center"/>
    </xf>
    <xf numFmtId="208" fontId="11" fillId="36" borderId="10" xfId="0" applyNumberFormat="1" applyFont="1" applyFill="1" applyBorder="1" applyAlignment="1">
      <alignment horizontal="center" vertical="center"/>
    </xf>
    <xf numFmtId="173" fontId="11" fillId="36" borderId="10" xfId="0" applyNumberFormat="1" applyFont="1" applyFill="1" applyBorder="1" applyAlignment="1">
      <alignment horizontal="center" vertical="center"/>
    </xf>
    <xf numFmtId="173" fontId="10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vertical="center"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173" fontId="8" fillId="36" borderId="0" xfId="0" applyNumberFormat="1" applyFont="1" applyFill="1" applyAlignment="1">
      <alignment/>
    </xf>
    <xf numFmtId="173" fontId="8" fillId="36" borderId="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207" fontId="0" fillId="0" borderId="0" xfId="0" applyNumberFormat="1" applyFill="1" applyAlignment="1">
      <alignment/>
    </xf>
    <xf numFmtId="165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8" fillId="36" borderId="10" xfId="0" applyNumberFormat="1" applyFont="1" applyFill="1" applyBorder="1" applyAlignment="1">
      <alignment horizontal="left" vertical="center"/>
    </xf>
    <xf numFmtId="171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>
      <alignment horizontal="center" vertical="center"/>
    </xf>
    <xf numFmtId="173" fontId="18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0" fillId="2" borderId="10" xfId="0" applyNumberFormat="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171" fontId="10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207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207" fontId="11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06" fontId="14" fillId="36" borderId="10" xfId="0" applyNumberFormat="1" applyFont="1" applyFill="1" applyBorder="1" applyAlignment="1">
      <alignment/>
    </xf>
    <xf numFmtId="206" fontId="9" fillId="36" borderId="10" xfId="0" applyNumberFormat="1" applyFont="1" applyFill="1" applyBorder="1" applyAlignment="1">
      <alignment horizontal="right"/>
    </xf>
    <xf numFmtId="206" fontId="12" fillId="36" borderId="10" xfId="0" applyNumberFormat="1" applyFont="1" applyFill="1" applyBorder="1" applyAlignment="1">
      <alignment/>
    </xf>
    <xf numFmtId="206" fontId="12" fillId="0" borderId="10" xfId="0" applyNumberFormat="1" applyFont="1" applyFill="1" applyBorder="1" applyAlignment="1">
      <alignment/>
    </xf>
    <xf numFmtId="206" fontId="12" fillId="2" borderId="10" xfId="0" applyNumberFormat="1" applyFont="1" applyFill="1" applyBorder="1" applyAlignment="1">
      <alignment/>
    </xf>
    <xf numFmtId="206" fontId="15" fillId="36" borderId="10" xfId="0" applyNumberFormat="1" applyFont="1" applyFill="1" applyBorder="1" applyAlignment="1">
      <alignment/>
    </xf>
    <xf numFmtId="206" fontId="67" fillId="36" borderId="10" xfId="0" applyNumberFormat="1" applyFont="1" applyFill="1" applyBorder="1" applyAlignment="1">
      <alignment/>
    </xf>
    <xf numFmtId="206" fontId="68" fillId="36" borderId="10" xfId="0" applyNumberFormat="1" applyFont="1" applyFill="1" applyBorder="1" applyAlignment="1">
      <alignment/>
    </xf>
    <xf numFmtId="206" fontId="69" fillId="36" borderId="10" xfId="0" applyNumberFormat="1" applyFont="1" applyFill="1" applyBorder="1" applyAlignment="1">
      <alignment/>
    </xf>
    <xf numFmtId="206" fontId="0" fillId="36" borderId="10" xfId="0" applyNumberFormat="1" applyFill="1" applyBorder="1" applyAlignment="1">
      <alignment/>
    </xf>
    <xf numFmtId="206" fontId="16" fillId="0" borderId="10" xfId="0" applyNumberFormat="1" applyFont="1" applyFill="1" applyBorder="1" applyAlignment="1">
      <alignment horizontal="right"/>
    </xf>
    <xf numFmtId="206" fontId="9" fillId="36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06" fontId="9" fillId="36" borderId="10" xfId="0" applyNumberFormat="1" applyFont="1" applyFill="1" applyBorder="1" applyAlignment="1">
      <alignment horizontal="right" vertical="center"/>
    </xf>
    <xf numFmtId="206" fontId="11" fillId="2" borderId="10" xfId="0" applyNumberFormat="1" applyFont="1" applyFill="1" applyBorder="1" applyAlignment="1">
      <alignment vertical="center"/>
    </xf>
    <xf numFmtId="206" fontId="11" fillId="36" borderId="10" xfId="0" applyNumberFormat="1" applyFont="1" applyFill="1" applyBorder="1" applyAlignment="1">
      <alignment/>
    </xf>
    <xf numFmtId="0" fontId="11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/>
    </xf>
    <xf numFmtId="207" fontId="11" fillId="2" borderId="10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63" fillId="36" borderId="0" xfId="0" applyFont="1" applyFill="1" applyAlignment="1">
      <alignment/>
    </xf>
    <xf numFmtId="206" fontId="12" fillId="36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Fill="1" applyBorder="1" applyAlignment="1">
      <alignment horizontal="center" vertical="center"/>
    </xf>
    <xf numFmtId="207" fontId="66" fillId="0" borderId="10" xfId="0" applyNumberFormat="1" applyFont="1" applyFill="1" applyBorder="1" applyAlignment="1">
      <alignment horizontal="center" vertical="center"/>
    </xf>
    <xf numFmtId="206" fontId="70" fillId="0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206" fontId="14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left" vertical="center"/>
    </xf>
    <xf numFmtId="49" fontId="66" fillId="36" borderId="10" xfId="0" applyNumberFormat="1" applyFont="1" applyFill="1" applyBorder="1" applyAlignment="1">
      <alignment horizontal="left" vertical="center"/>
    </xf>
    <xf numFmtId="0" fontId="8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right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49" fontId="11" fillId="36" borderId="23" xfId="0" applyNumberFormat="1" applyFont="1" applyFill="1" applyBorder="1" applyAlignment="1">
      <alignment horizontal="right" vertical="center"/>
    </xf>
    <xf numFmtId="49" fontId="11" fillId="36" borderId="24" xfId="0" applyNumberFormat="1" applyFont="1" applyFill="1" applyBorder="1" applyAlignment="1">
      <alignment horizontal="right" vertical="center"/>
    </xf>
    <xf numFmtId="49" fontId="11" fillId="36" borderId="14" xfId="0" applyNumberFormat="1" applyFont="1" applyFill="1" applyBorder="1" applyAlignment="1">
      <alignment horizontal="right" vertical="center"/>
    </xf>
    <xf numFmtId="173" fontId="11" fillId="36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view="pageBreakPreview" zoomScale="90" zoomScaleNormal="75" zoomScaleSheetLayoutView="90" workbookViewId="0" topLeftCell="A182">
      <selection activeCell="K188" sqref="K188"/>
    </sheetView>
  </sheetViews>
  <sheetFormatPr defaultColWidth="9.140625" defaultRowHeight="12.75"/>
  <cols>
    <col min="1" max="1" width="81.00390625" style="40" customWidth="1"/>
    <col min="2" max="2" width="8.28125" style="40" customWidth="1"/>
    <col min="3" max="3" width="4.57421875" style="40" customWidth="1"/>
    <col min="4" max="4" width="4.7109375" style="40" customWidth="1"/>
    <col min="5" max="5" width="15.140625" style="40" customWidth="1"/>
    <col min="6" max="6" width="6.421875" style="40" customWidth="1"/>
    <col min="7" max="8" width="15.421875" style="40" hidden="1" customWidth="1"/>
    <col min="9" max="9" width="22.57421875" style="40" customWidth="1"/>
    <col min="10" max="10" width="21.57421875" style="43" customWidth="1"/>
    <col min="11" max="11" width="13.28125" style="43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">
      <c r="D1" s="41"/>
      <c r="E1" s="41"/>
      <c r="F1" s="42"/>
      <c r="G1" s="41"/>
      <c r="H1" s="41"/>
      <c r="I1" s="41"/>
      <c r="J1" s="153" t="s">
        <v>89</v>
      </c>
      <c r="K1" s="153"/>
    </row>
    <row r="2" spans="4:9" ht="15">
      <c r="D2" s="41"/>
      <c r="E2" s="41"/>
      <c r="F2" s="42"/>
      <c r="G2" s="41"/>
      <c r="H2" s="41"/>
      <c r="I2" s="41"/>
    </row>
    <row r="3" spans="1:11" ht="27.75" customHeight="1">
      <c r="A3" s="154" t="s">
        <v>201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ht="12.75" customHeight="1"/>
    <row r="5" spans="1:11" ht="26.25" customHeight="1">
      <c r="A5" s="158" t="s">
        <v>0</v>
      </c>
      <c r="B5" s="155" t="s">
        <v>61</v>
      </c>
      <c r="C5" s="164" t="s">
        <v>1</v>
      </c>
      <c r="D5" s="164" t="s">
        <v>2</v>
      </c>
      <c r="E5" s="164" t="s">
        <v>3</v>
      </c>
      <c r="F5" s="162" t="s">
        <v>4</v>
      </c>
      <c r="G5" s="160" t="s">
        <v>5</v>
      </c>
      <c r="H5" s="160" t="s">
        <v>6</v>
      </c>
      <c r="I5" s="160" t="s">
        <v>86</v>
      </c>
      <c r="J5" s="166" t="s">
        <v>87</v>
      </c>
      <c r="K5" s="160" t="s">
        <v>88</v>
      </c>
    </row>
    <row r="6" spans="1:11" ht="35.25" customHeight="1">
      <c r="A6" s="159"/>
      <c r="B6" s="156"/>
      <c r="C6" s="165"/>
      <c r="D6" s="165"/>
      <c r="E6" s="165"/>
      <c r="F6" s="163"/>
      <c r="G6" s="161"/>
      <c r="H6" s="161"/>
      <c r="I6" s="161"/>
      <c r="J6" s="167"/>
      <c r="K6" s="161"/>
    </row>
    <row r="7" spans="1:24" s="1" customFormat="1" ht="15">
      <c r="A7" s="44">
        <v>1</v>
      </c>
      <c r="B7" s="45"/>
      <c r="C7" s="46">
        <v>2</v>
      </c>
      <c r="D7" s="46">
        <v>3</v>
      </c>
      <c r="E7" s="46">
        <v>4</v>
      </c>
      <c r="F7" s="47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11" customFormat="1" ht="22.5" customHeight="1">
      <c r="A8" s="50" t="s">
        <v>7</v>
      </c>
      <c r="B8" s="38">
        <v>303</v>
      </c>
      <c r="C8" s="51" t="s">
        <v>8</v>
      </c>
      <c r="D8" s="51" t="s">
        <v>48</v>
      </c>
      <c r="E8" s="51"/>
      <c r="F8" s="51"/>
      <c r="G8" s="52" t="e">
        <f>#REF!+G15+G25+#REF!+#REF!+#REF!+#REF!+#REF!+G76+#REF!+#REF!</f>
        <v>#REF!</v>
      </c>
      <c r="H8" s="52" t="e">
        <f>#REF!+H15+H25+#REF!+#REF!+#REF!+#REF!+#REF!+H76+#REF!+#REF!</f>
        <v>#REF!</v>
      </c>
      <c r="I8" s="20">
        <v>44126407.32</v>
      </c>
      <c r="J8" s="20">
        <v>44105006.61</v>
      </c>
      <c r="K8" s="49">
        <f>J8/I8</f>
        <v>0.9995150135417823</v>
      </c>
      <c r="L8" s="80"/>
      <c r="M8" s="8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" customFormat="1" ht="34.5" customHeight="1">
      <c r="A9" s="36" t="s">
        <v>50</v>
      </c>
      <c r="B9" s="37">
        <v>303</v>
      </c>
      <c r="C9" s="51" t="s">
        <v>8</v>
      </c>
      <c r="D9" s="51" t="s">
        <v>9</v>
      </c>
      <c r="E9" s="51"/>
      <c r="F9" s="51"/>
      <c r="G9" s="52"/>
      <c r="H9" s="52"/>
      <c r="I9" s="115">
        <f>I10</f>
        <v>3447254.26</v>
      </c>
      <c r="J9" s="129">
        <v>3447254.26</v>
      </c>
      <c r="K9" s="49">
        <f>J9/I9</f>
        <v>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53.25" customHeight="1">
      <c r="A10" s="12" t="s">
        <v>49</v>
      </c>
      <c r="B10" s="13">
        <v>303</v>
      </c>
      <c r="C10" s="53" t="s">
        <v>8</v>
      </c>
      <c r="D10" s="53" t="s">
        <v>9</v>
      </c>
      <c r="E10" s="53"/>
      <c r="F10" s="51"/>
      <c r="G10" s="52"/>
      <c r="H10" s="52"/>
      <c r="I10" s="97">
        <f>I11</f>
        <v>3447254.26</v>
      </c>
      <c r="J10" s="98">
        <v>3447254.26</v>
      </c>
      <c r="K10" s="117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" customFormat="1" ht="18" customHeight="1">
      <c r="A11" s="12" t="s">
        <v>51</v>
      </c>
      <c r="B11" s="14">
        <v>303</v>
      </c>
      <c r="C11" s="53" t="s">
        <v>8</v>
      </c>
      <c r="D11" s="53" t="s">
        <v>9</v>
      </c>
      <c r="E11" s="53" t="s">
        <v>96</v>
      </c>
      <c r="F11" s="51"/>
      <c r="G11" s="52"/>
      <c r="H11" s="52"/>
      <c r="I11" s="97">
        <f>I12+I13</f>
        <v>3447254.26</v>
      </c>
      <c r="J11" s="97">
        <f>J12+J13</f>
        <v>3447254.26</v>
      </c>
      <c r="K11" s="117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" customFormat="1" ht="17.25">
      <c r="A12" s="12" t="s">
        <v>93</v>
      </c>
      <c r="B12" s="13">
        <v>303</v>
      </c>
      <c r="C12" s="53" t="s">
        <v>8</v>
      </c>
      <c r="D12" s="53" t="s">
        <v>9</v>
      </c>
      <c r="E12" s="53" t="s">
        <v>90</v>
      </c>
      <c r="F12" s="53" t="s">
        <v>52</v>
      </c>
      <c r="G12" s="52"/>
      <c r="H12" s="52"/>
      <c r="I12" s="97">
        <v>2824345.06</v>
      </c>
      <c r="J12" s="98">
        <v>2824345.06</v>
      </c>
      <c r="K12" s="118"/>
      <c r="L12" s="25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" customFormat="1" ht="49.5" customHeight="1">
      <c r="A13" s="12" t="s">
        <v>91</v>
      </c>
      <c r="B13" s="13">
        <v>303</v>
      </c>
      <c r="C13" s="53" t="s">
        <v>8</v>
      </c>
      <c r="D13" s="53" t="s">
        <v>9</v>
      </c>
      <c r="E13" s="53" t="s">
        <v>90</v>
      </c>
      <c r="F13" s="53" t="s">
        <v>92</v>
      </c>
      <c r="G13" s="52"/>
      <c r="H13" s="52"/>
      <c r="I13" s="97">
        <v>622909.2</v>
      </c>
      <c r="J13" s="98">
        <v>622909.2</v>
      </c>
      <c r="K13" s="118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2" customFormat="1" ht="49.5" customHeight="1">
      <c r="A14" s="36" t="s">
        <v>63</v>
      </c>
      <c r="B14" s="37">
        <v>303</v>
      </c>
      <c r="C14" s="53"/>
      <c r="D14" s="53"/>
      <c r="E14" s="53"/>
      <c r="F14" s="53"/>
      <c r="G14" s="52"/>
      <c r="H14" s="52"/>
      <c r="I14" s="115">
        <f>I17</f>
        <v>3691973.57</v>
      </c>
      <c r="J14" s="129">
        <f>J17</f>
        <v>3691923.9699999997</v>
      </c>
      <c r="K14" s="130">
        <f>J14/I14</f>
        <v>0.9999865654509547</v>
      </c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11" s="104" customFormat="1" ht="51" customHeight="1">
      <c r="A15" s="81" t="s">
        <v>10</v>
      </c>
      <c r="B15" s="105">
        <v>303</v>
      </c>
      <c r="C15" s="82" t="s">
        <v>8</v>
      </c>
      <c r="D15" s="82" t="s">
        <v>11</v>
      </c>
      <c r="E15" s="82"/>
      <c r="F15" s="82"/>
      <c r="G15" s="106" t="e">
        <f>G17</f>
        <v>#REF!</v>
      </c>
      <c r="H15" s="106" t="e">
        <f>H17</f>
        <v>#REF!</v>
      </c>
      <c r="I15" s="110">
        <f>I16</f>
        <v>3691973.57</v>
      </c>
      <c r="J15" s="110">
        <f>J16</f>
        <v>3691923.9699999997</v>
      </c>
      <c r="K15" s="127"/>
    </row>
    <row r="16" spans="1:11" ht="51.75" customHeight="1">
      <c r="A16" s="81" t="s">
        <v>49</v>
      </c>
      <c r="B16" s="108">
        <v>303</v>
      </c>
      <c r="C16" s="82" t="s">
        <v>8</v>
      </c>
      <c r="D16" s="82" t="s">
        <v>11</v>
      </c>
      <c r="E16" s="82" t="s">
        <v>151</v>
      </c>
      <c r="F16" s="82"/>
      <c r="G16" s="106"/>
      <c r="H16" s="106"/>
      <c r="I16" s="110">
        <f>I17</f>
        <v>3691973.57</v>
      </c>
      <c r="J16" s="110">
        <f>J17</f>
        <v>3691923.9699999997</v>
      </c>
      <c r="K16" s="120"/>
    </row>
    <row r="17" spans="1:11" ht="16.5" customHeight="1">
      <c r="A17" s="81" t="s">
        <v>12</v>
      </c>
      <c r="B17" s="105">
        <v>303</v>
      </c>
      <c r="C17" s="82" t="s">
        <v>8</v>
      </c>
      <c r="D17" s="82" t="s">
        <v>11</v>
      </c>
      <c r="E17" s="82" t="s">
        <v>151</v>
      </c>
      <c r="F17" s="82"/>
      <c r="G17" s="106" t="e">
        <f>SUM(G18:G22)</f>
        <v>#REF!</v>
      </c>
      <c r="H17" s="106" t="e">
        <f>SUM(H18:H22)</f>
        <v>#REF!</v>
      </c>
      <c r="I17" s="110">
        <f>SUM(I18:I24)</f>
        <v>3691973.57</v>
      </c>
      <c r="J17" s="110">
        <f>SUM(J18:J24)</f>
        <v>3691923.9699999997</v>
      </c>
      <c r="K17" s="120"/>
    </row>
    <row r="18" spans="1:24" s="4" customFormat="1" ht="33.75" customHeight="1">
      <c r="A18" s="81" t="s">
        <v>93</v>
      </c>
      <c r="B18" s="105">
        <v>303</v>
      </c>
      <c r="C18" s="82" t="s">
        <v>8</v>
      </c>
      <c r="D18" s="82" t="s">
        <v>11</v>
      </c>
      <c r="E18" s="82" t="s">
        <v>150</v>
      </c>
      <c r="F18" s="82" t="s">
        <v>52</v>
      </c>
      <c r="G18" s="106">
        <f>'[1]главы'!H738</f>
        <v>54446</v>
      </c>
      <c r="H18" s="106">
        <f>'[1]главы'!I738</f>
        <v>0</v>
      </c>
      <c r="I18" s="110">
        <v>1908635.92</v>
      </c>
      <c r="J18" s="98">
        <v>1908635.92</v>
      </c>
      <c r="K18" s="120"/>
      <c r="L18" s="33"/>
      <c r="M18" s="33">
        <f>I28</f>
        <v>19121298.94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33" customHeight="1">
      <c r="A19" s="81" t="s">
        <v>79</v>
      </c>
      <c r="B19" s="108">
        <v>303</v>
      </c>
      <c r="C19" s="82" t="s">
        <v>8</v>
      </c>
      <c r="D19" s="82" t="s">
        <v>11</v>
      </c>
      <c r="E19" s="82" t="s">
        <v>150</v>
      </c>
      <c r="F19" s="82" t="s">
        <v>53</v>
      </c>
      <c r="G19" s="106">
        <f>'[1]главы'!H739</f>
        <v>1600</v>
      </c>
      <c r="H19" s="106">
        <f>'[1]главы'!I739</f>
        <v>21</v>
      </c>
      <c r="I19" s="110">
        <v>105000</v>
      </c>
      <c r="J19" s="98">
        <v>105000</v>
      </c>
      <c r="K19" s="12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53.25" customHeight="1">
      <c r="A20" s="81" t="s">
        <v>66</v>
      </c>
      <c r="B20" s="108">
        <v>303</v>
      </c>
      <c r="C20" s="82" t="s">
        <v>8</v>
      </c>
      <c r="D20" s="82" t="s">
        <v>11</v>
      </c>
      <c r="E20" s="82" t="s">
        <v>150</v>
      </c>
      <c r="F20" s="82" t="s">
        <v>65</v>
      </c>
      <c r="G20" s="106"/>
      <c r="H20" s="106"/>
      <c r="I20" s="110">
        <v>415885.71</v>
      </c>
      <c r="J20" s="98">
        <v>415885.71</v>
      </c>
      <c r="K20" s="120"/>
      <c r="L20" s="33"/>
      <c r="M20" s="3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13" s="95" customFormat="1" ht="35.25" customHeight="1">
      <c r="A21" s="81" t="s">
        <v>91</v>
      </c>
      <c r="B21" s="108">
        <v>303</v>
      </c>
      <c r="C21" s="82" t="s">
        <v>8</v>
      </c>
      <c r="D21" s="82" t="s">
        <v>11</v>
      </c>
      <c r="E21" s="82" t="s">
        <v>150</v>
      </c>
      <c r="F21" s="82" t="s">
        <v>92</v>
      </c>
      <c r="G21" s="106"/>
      <c r="H21" s="106"/>
      <c r="I21" s="110">
        <v>479705.31</v>
      </c>
      <c r="J21" s="98">
        <v>479705.71</v>
      </c>
      <c r="K21" s="120"/>
      <c r="L21" s="107"/>
      <c r="M21" s="107"/>
    </row>
    <row r="22" spans="1:24" s="4" customFormat="1" ht="35.25" customHeight="1">
      <c r="A22" s="81" t="s">
        <v>80</v>
      </c>
      <c r="B22" s="105">
        <v>303</v>
      </c>
      <c r="C22" s="82" t="s">
        <v>8</v>
      </c>
      <c r="D22" s="82" t="s">
        <v>11</v>
      </c>
      <c r="E22" s="82" t="s">
        <v>150</v>
      </c>
      <c r="F22" s="82" t="s">
        <v>54</v>
      </c>
      <c r="G22" s="106" t="e">
        <f>'[1]главы'!H741</f>
        <v>#REF!</v>
      </c>
      <c r="H22" s="106" t="e">
        <f>'[1]главы'!I741</f>
        <v>#REF!</v>
      </c>
      <c r="I22" s="110">
        <v>782174.12</v>
      </c>
      <c r="J22" s="98">
        <v>782174.12</v>
      </c>
      <c r="K22" s="120"/>
      <c r="L22" s="79"/>
      <c r="M22" s="7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6.5">
      <c r="A23" s="81" t="s">
        <v>99</v>
      </c>
      <c r="B23" s="105">
        <v>303</v>
      </c>
      <c r="C23" s="82" t="s">
        <v>8</v>
      </c>
      <c r="D23" s="82" t="s">
        <v>11</v>
      </c>
      <c r="E23" s="82" t="s">
        <v>150</v>
      </c>
      <c r="F23" s="82" t="s">
        <v>100</v>
      </c>
      <c r="G23" s="106"/>
      <c r="H23" s="106"/>
      <c r="I23" s="110">
        <v>0</v>
      </c>
      <c r="J23" s="98">
        <v>0</v>
      </c>
      <c r="K23" s="1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6.5">
      <c r="A24" s="81" t="s">
        <v>101</v>
      </c>
      <c r="B24" s="105">
        <v>303</v>
      </c>
      <c r="C24" s="82" t="s">
        <v>8</v>
      </c>
      <c r="D24" s="82" t="s">
        <v>11</v>
      </c>
      <c r="E24" s="82" t="s">
        <v>150</v>
      </c>
      <c r="F24" s="82" t="s">
        <v>102</v>
      </c>
      <c r="G24" s="106"/>
      <c r="H24" s="106"/>
      <c r="I24" s="110">
        <v>572.51</v>
      </c>
      <c r="J24" s="98">
        <v>522.51</v>
      </c>
      <c r="K24" s="1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11" s="102" customFormat="1" ht="49.5" customHeight="1">
      <c r="A25" s="133" t="s">
        <v>13</v>
      </c>
      <c r="B25" s="134">
        <v>303</v>
      </c>
      <c r="C25" s="135" t="s">
        <v>8</v>
      </c>
      <c r="D25" s="135" t="s">
        <v>14</v>
      </c>
      <c r="E25" s="100"/>
      <c r="F25" s="100"/>
      <c r="G25" s="101" t="e">
        <f>G26</f>
        <v>#REF!</v>
      </c>
      <c r="H25" s="101" t="e">
        <f>H26</f>
        <v>#REF!</v>
      </c>
      <c r="I25" s="136">
        <f>I26+I37+I39+I41+I46+I54+L22+I58</f>
        <v>33753659.32</v>
      </c>
      <c r="J25" s="136">
        <f>J27+J37+J39+J41+J46+J54+J58</f>
        <v>33732995.66</v>
      </c>
      <c r="K25" s="131">
        <f>J25/I25</f>
        <v>0.9993878097837007</v>
      </c>
    </row>
    <row r="26" spans="1:11" s="5" customFormat="1" ht="51" customHeight="1">
      <c r="A26" s="12" t="s">
        <v>49</v>
      </c>
      <c r="B26" s="14">
        <v>303</v>
      </c>
      <c r="C26" s="53" t="s">
        <v>8</v>
      </c>
      <c r="D26" s="53" t="s">
        <v>14</v>
      </c>
      <c r="E26" s="61" t="s">
        <v>177</v>
      </c>
      <c r="F26" s="53"/>
      <c r="G26" s="54" t="e">
        <f>SUM(#REF!)</f>
        <v>#REF!</v>
      </c>
      <c r="H26" s="54" t="e">
        <f>SUM(#REF!)</f>
        <v>#REF!</v>
      </c>
      <c r="I26" s="19">
        <f>I27</f>
        <v>31748024.32</v>
      </c>
      <c r="J26" s="18">
        <f>J27</f>
        <v>31732732.2</v>
      </c>
      <c r="K26" s="119"/>
    </row>
    <row r="27" spans="1:11" s="102" customFormat="1" ht="33.75" customHeight="1">
      <c r="A27" s="12" t="s">
        <v>12</v>
      </c>
      <c r="B27" s="13">
        <v>303</v>
      </c>
      <c r="C27" s="53" t="s">
        <v>8</v>
      </c>
      <c r="D27" s="53" t="s">
        <v>14</v>
      </c>
      <c r="E27" s="53" t="s">
        <v>95</v>
      </c>
      <c r="F27" s="53"/>
      <c r="G27" s="54"/>
      <c r="H27" s="54"/>
      <c r="I27" s="18">
        <f>SUM(I28:I36)</f>
        <v>31748024.32</v>
      </c>
      <c r="J27" s="18">
        <f>SUM(J28:J36)</f>
        <v>31732732.2</v>
      </c>
      <c r="K27" s="119"/>
    </row>
    <row r="28" spans="1:11" ht="16.5">
      <c r="A28" s="12" t="s">
        <v>93</v>
      </c>
      <c r="B28" s="13">
        <v>303</v>
      </c>
      <c r="C28" s="53" t="s">
        <v>8</v>
      </c>
      <c r="D28" s="53" t="s">
        <v>14</v>
      </c>
      <c r="E28" s="53" t="s">
        <v>94</v>
      </c>
      <c r="F28" s="53" t="s">
        <v>52</v>
      </c>
      <c r="G28" s="54" t="e">
        <f>'[1]главы'!H747</f>
        <v>#REF!</v>
      </c>
      <c r="H28" s="54" t="e">
        <f>'[1]главы'!I747</f>
        <v>#REF!</v>
      </c>
      <c r="I28" s="19">
        <v>19121298.94</v>
      </c>
      <c r="J28" s="18">
        <v>19121298.94</v>
      </c>
      <c r="K28" s="119"/>
    </row>
    <row r="29" spans="1:24" s="4" customFormat="1" ht="33" customHeight="1">
      <c r="A29" s="12" t="s">
        <v>79</v>
      </c>
      <c r="B29" s="14">
        <v>303</v>
      </c>
      <c r="C29" s="53" t="s">
        <v>8</v>
      </c>
      <c r="D29" s="53" t="s">
        <v>14</v>
      </c>
      <c r="E29" s="53" t="s">
        <v>94</v>
      </c>
      <c r="F29" s="53" t="s">
        <v>53</v>
      </c>
      <c r="G29" s="54" t="e">
        <f>'[1]главы'!H748</f>
        <v>#REF!</v>
      </c>
      <c r="H29" s="54" t="e">
        <f>'[1]главы'!I748</f>
        <v>#REF!</v>
      </c>
      <c r="I29" s="19">
        <v>1484169.55</v>
      </c>
      <c r="J29" s="18">
        <v>1484153.06</v>
      </c>
      <c r="K29" s="11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11" ht="47.25" customHeight="1">
      <c r="A30" s="12" t="s">
        <v>91</v>
      </c>
      <c r="B30" s="13">
        <v>303</v>
      </c>
      <c r="C30" s="53" t="s">
        <v>8</v>
      </c>
      <c r="D30" s="53" t="s">
        <v>14</v>
      </c>
      <c r="E30" s="53" t="s">
        <v>94</v>
      </c>
      <c r="F30" s="53" t="s">
        <v>92</v>
      </c>
      <c r="G30" s="54"/>
      <c r="H30" s="54"/>
      <c r="I30" s="19">
        <v>4676725.53</v>
      </c>
      <c r="J30" s="18">
        <v>4676725.53</v>
      </c>
      <c r="K30" s="119"/>
    </row>
    <row r="31" spans="1:11" ht="28.5" customHeight="1">
      <c r="A31" s="81" t="s">
        <v>164</v>
      </c>
      <c r="B31" s="105">
        <v>303</v>
      </c>
      <c r="C31" s="82" t="s">
        <v>8</v>
      </c>
      <c r="D31" s="82" t="s">
        <v>14</v>
      </c>
      <c r="E31" s="82" t="s">
        <v>94</v>
      </c>
      <c r="F31" s="82" t="s">
        <v>178</v>
      </c>
      <c r="G31" s="106"/>
      <c r="H31" s="106"/>
      <c r="I31" s="97">
        <v>22000</v>
      </c>
      <c r="J31" s="98">
        <v>22000</v>
      </c>
      <c r="K31" s="120"/>
    </row>
    <row r="32" spans="1:11" s="102" customFormat="1" ht="33.75" customHeight="1">
      <c r="A32" s="12" t="s">
        <v>80</v>
      </c>
      <c r="B32" s="13">
        <v>303</v>
      </c>
      <c r="C32" s="53" t="s">
        <v>8</v>
      </c>
      <c r="D32" s="53" t="s">
        <v>14</v>
      </c>
      <c r="E32" s="53" t="s">
        <v>94</v>
      </c>
      <c r="F32" s="53" t="s">
        <v>54</v>
      </c>
      <c r="G32" s="54" t="e">
        <f>'[1]главы'!H750</f>
        <v>#REF!</v>
      </c>
      <c r="H32" s="54" t="e">
        <f>'[1]главы'!I750</f>
        <v>#REF!</v>
      </c>
      <c r="I32" s="19">
        <v>5797968.4</v>
      </c>
      <c r="J32" s="18">
        <v>5783113.4</v>
      </c>
      <c r="K32" s="119"/>
    </row>
    <row r="33" spans="1:11" s="102" customFormat="1" ht="92.25" customHeight="1">
      <c r="A33" s="12" t="s">
        <v>192</v>
      </c>
      <c r="B33" s="13">
        <v>303</v>
      </c>
      <c r="C33" s="53" t="s">
        <v>8</v>
      </c>
      <c r="D33" s="53" t="s">
        <v>14</v>
      </c>
      <c r="E33" s="53" t="s">
        <v>94</v>
      </c>
      <c r="F33" s="53" t="s">
        <v>188</v>
      </c>
      <c r="G33" s="54"/>
      <c r="H33" s="54"/>
      <c r="I33" s="19">
        <v>114000</v>
      </c>
      <c r="J33" s="18">
        <v>114000</v>
      </c>
      <c r="K33" s="119"/>
    </row>
    <row r="34" spans="1:11" ht="35.25" customHeight="1">
      <c r="A34" s="12" t="s">
        <v>97</v>
      </c>
      <c r="B34" s="13">
        <v>303</v>
      </c>
      <c r="C34" s="53" t="s">
        <v>8</v>
      </c>
      <c r="D34" s="53" t="s">
        <v>14</v>
      </c>
      <c r="E34" s="53" t="s">
        <v>94</v>
      </c>
      <c r="F34" s="53" t="s">
        <v>98</v>
      </c>
      <c r="G34" s="54"/>
      <c r="H34" s="54"/>
      <c r="I34" s="19">
        <v>482272</v>
      </c>
      <c r="J34" s="18">
        <v>482272</v>
      </c>
      <c r="K34" s="119"/>
    </row>
    <row r="35" spans="1:11" ht="50.25" customHeight="1">
      <c r="A35" s="12" t="s">
        <v>99</v>
      </c>
      <c r="B35" s="13">
        <v>303</v>
      </c>
      <c r="C35" s="53" t="s">
        <v>8</v>
      </c>
      <c r="D35" s="53" t="s">
        <v>14</v>
      </c>
      <c r="E35" s="53" t="s">
        <v>94</v>
      </c>
      <c r="F35" s="53" t="s">
        <v>100</v>
      </c>
      <c r="G35" s="54"/>
      <c r="H35" s="54"/>
      <c r="I35" s="19">
        <v>38089.9</v>
      </c>
      <c r="J35" s="18">
        <v>38089.9</v>
      </c>
      <c r="K35" s="119"/>
    </row>
    <row r="36" spans="1:11" ht="50.25" customHeight="1">
      <c r="A36" s="12" t="s">
        <v>101</v>
      </c>
      <c r="B36" s="13">
        <v>303</v>
      </c>
      <c r="C36" s="53" t="s">
        <v>8</v>
      </c>
      <c r="D36" s="53" t="s">
        <v>14</v>
      </c>
      <c r="E36" s="53" t="s">
        <v>94</v>
      </c>
      <c r="F36" s="53" t="s">
        <v>102</v>
      </c>
      <c r="G36" s="54"/>
      <c r="H36" s="54"/>
      <c r="I36" s="19">
        <v>11500</v>
      </c>
      <c r="J36" s="18">
        <v>11079.37</v>
      </c>
      <c r="K36" s="119"/>
    </row>
    <row r="37" spans="1:11" s="137" customFormat="1" ht="72" customHeight="1">
      <c r="A37" s="36" t="s">
        <v>67</v>
      </c>
      <c r="B37" s="38">
        <v>303</v>
      </c>
      <c r="C37" s="51" t="s">
        <v>8</v>
      </c>
      <c r="D37" s="51" t="s">
        <v>14</v>
      </c>
      <c r="E37" s="51" t="s">
        <v>105</v>
      </c>
      <c r="F37" s="51"/>
      <c r="G37" s="52"/>
      <c r="H37" s="52"/>
      <c r="I37" s="48">
        <f>I38</f>
        <v>5000</v>
      </c>
      <c r="J37" s="20">
        <f>J38</f>
        <v>5000</v>
      </c>
      <c r="K37" s="119"/>
    </row>
    <row r="38" spans="1:11" ht="35.25" customHeight="1">
      <c r="A38" s="12" t="s">
        <v>80</v>
      </c>
      <c r="B38" s="13">
        <v>303</v>
      </c>
      <c r="C38" s="53" t="s">
        <v>8</v>
      </c>
      <c r="D38" s="53" t="s">
        <v>14</v>
      </c>
      <c r="E38" s="53" t="s">
        <v>105</v>
      </c>
      <c r="F38" s="53" t="s">
        <v>54</v>
      </c>
      <c r="G38" s="54"/>
      <c r="H38" s="54"/>
      <c r="I38" s="19">
        <v>5000</v>
      </c>
      <c r="J38" s="18">
        <v>5000</v>
      </c>
      <c r="K38" s="119"/>
    </row>
    <row r="39" spans="1:11" s="138" customFormat="1" ht="33.75" customHeight="1">
      <c r="A39" s="36" t="s">
        <v>44</v>
      </c>
      <c r="B39" s="37">
        <v>303</v>
      </c>
      <c r="C39" s="51" t="s">
        <v>8</v>
      </c>
      <c r="D39" s="51" t="s">
        <v>14</v>
      </c>
      <c r="E39" s="51" t="s">
        <v>103</v>
      </c>
      <c r="F39" s="51"/>
      <c r="G39" s="52"/>
      <c r="H39" s="52"/>
      <c r="I39" s="48">
        <f>I40</f>
        <v>25000</v>
      </c>
      <c r="J39" s="20">
        <f>J40</f>
        <v>25000</v>
      </c>
      <c r="K39" s="117"/>
    </row>
    <row r="40" spans="1:11" ht="34.5" customHeight="1">
      <c r="A40" s="81" t="s">
        <v>80</v>
      </c>
      <c r="B40" s="108">
        <v>303</v>
      </c>
      <c r="C40" s="82" t="s">
        <v>8</v>
      </c>
      <c r="D40" s="82" t="s">
        <v>14</v>
      </c>
      <c r="E40" s="82" t="s">
        <v>103</v>
      </c>
      <c r="F40" s="82" t="s">
        <v>54</v>
      </c>
      <c r="G40" s="106"/>
      <c r="H40" s="106"/>
      <c r="I40" s="97">
        <v>25000</v>
      </c>
      <c r="J40" s="98">
        <v>25000</v>
      </c>
      <c r="K40" s="120"/>
    </row>
    <row r="41" spans="1:11" s="138" customFormat="1" ht="56.25" customHeight="1">
      <c r="A41" s="36" t="s">
        <v>15</v>
      </c>
      <c r="B41" s="37">
        <v>303</v>
      </c>
      <c r="C41" s="51" t="s">
        <v>8</v>
      </c>
      <c r="D41" s="51" t="s">
        <v>14</v>
      </c>
      <c r="E41" s="51" t="s">
        <v>179</v>
      </c>
      <c r="F41" s="51"/>
      <c r="G41" s="52"/>
      <c r="H41" s="52"/>
      <c r="I41" s="20">
        <f>I42+I45+I44+I43</f>
        <v>487400</v>
      </c>
      <c r="J41" s="20">
        <f>J42+J45+J44</f>
        <v>487400</v>
      </c>
      <c r="K41" s="117"/>
    </row>
    <row r="42" spans="1:11" ht="34.5" customHeight="1">
      <c r="A42" s="12" t="s">
        <v>93</v>
      </c>
      <c r="B42" s="13">
        <v>303</v>
      </c>
      <c r="C42" s="53" t="s">
        <v>8</v>
      </c>
      <c r="D42" s="53" t="s">
        <v>14</v>
      </c>
      <c r="E42" s="53" t="s">
        <v>179</v>
      </c>
      <c r="F42" s="53" t="s">
        <v>52</v>
      </c>
      <c r="G42" s="54"/>
      <c r="H42" s="54"/>
      <c r="I42" s="19">
        <v>322286.87</v>
      </c>
      <c r="J42" s="18">
        <v>322286.87</v>
      </c>
      <c r="K42" s="119"/>
    </row>
    <row r="43" spans="1:11" s="102" customFormat="1" ht="69" customHeight="1">
      <c r="A43" s="12" t="s">
        <v>79</v>
      </c>
      <c r="B43" s="14">
        <v>303</v>
      </c>
      <c r="C43" s="53" t="s">
        <v>8</v>
      </c>
      <c r="D43" s="53" t="s">
        <v>14</v>
      </c>
      <c r="E43" s="53" t="s">
        <v>94</v>
      </c>
      <c r="F43" s="53" t="s">
        <v>53</v>
      </c>
      <c r="G43" s="54" t="e">
        <f>'[1]главы'!H760</f>
        <v>#REF!</v>
      </c>
      <c r="H43" s="54" t="e">
        <f>'[1]главы'!I760</f>
        <v>#REF!</v>
      </c>
      <c r="I43" s="19">
        <v>0</v>
      </c>
      <c r="J43" s="18">
        <v>0</v>
      </c>
      <c r="K43" s="119"/>
    </row>
    <row r="44" spans="1:11" ht="34.5" customHeight="1">
      <c r="A44" s="12" t="s">
        <v>91</v>
      </c>
      <c r="B44" s="13">
        <v>303</v>
      </c>
      <c r="C44" s="53" t="s">
        <v>8</v>
      </c>
      <c r="D44" s="53" t="s">
        <v>14</v>
      </c>
      <c r="E44" s="53" t="s">
        <v>179</v>
      </c>
      <c r="F44" s="53" t="s">
        <v>92</v>
      </c>
      <c r="G44" s="54"/>
      <c r="H44" s="54"/>
      <c r="I44" s="19">
        <v>94325.77</v>
      </c>
      <c r="J44" s="18">
        <v>94325.77</v>
      </c>
      <c r="K44" s="119"/>
    </row>
    <row r="45" spans="1:24" s="4" customFormat="1" ht="34.5" customHeight="1">
      <c r="A45" s="12" t="s">
        <v>80</v>
      </c>
      <c r="B45" s="14">
        <v>303</v>
      </c>
      <c r="C45" s="53" t="s">
        <v>8</v>
      </c>
      <c r="D45" s="53" t="s">
        <v>14</v>
      </c>
      <c r="E45" s="53" t="s">
        <v>179</v>
      </c>
      <c r="F45" s="53" t="s">
        <v>54</v>
      </c>
      <c r="G45" s="54"/>
      <c r="H45" s="54"/>
      <c r="I45" s="19">
        <v>70787.36</v>
      </c>
      <c r="J45" s="18">
        <v>70787.36</v>
      </c>
      <c r="K45" s="11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11" s="138" customFormat="1" ht="50.25" customHeight="1">
      <c r="A46" s="36" t="s">
        <v>47</v>
      </c>
      <c r="B46" s="38">
        <v>303</v>
      </c>
      <c r="C46" s="51" t="s">
        <v>8</v>
      </c>
      <c r="D46" s="51" t="s">
        <v>14</v>
      </c>
      <c r="E46" s="51" t="s">
        <v>104</v>
      </c>
      <c r="F46" s="51"/>
      <c r="G46" s="52"/>
      <c r="H46" s="52"/>
      <c r="I46" s="48">
        <f>I47+I52</f>
        <v>537400</v>
      </c>
      <c r="J46" s="48">
        <f>J47+J52</f>
        <v>537400</v>
      </c>
      <c r="K46" s="117"/>
    </row>
    <row r="47" spans="1:24" s="4" customFormat="1" ht="41.25" customHeight="1">
      <c r="A47" s="12" t="s">
        <v>93</v>
      </c>
      <c r="B47" s="13">
        <v>303</v>
      </c>
      <c r="C47" s="53" t="s">
        <v>8</v>
      </c>
      <c r="D47" s="53" t="s">
        <v>14</v>
      </c>
      <c r="E47" s="53" t="s">
        <v>104</v>
      </c>
      <c r="F47" s="53" t="s">
        <v>52</v>
      </c>
      <c r="G47" s="54"/>
      <c r="H47" s="54"/>
      <c r="I47" s="19">
        <v>419396.11</v>
      </c>
      <c r="J47" s="18">
        <v>419396.11</v>
      </c>
      <c r="K47" s="11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33" customHeight="1" hidden="1">
      <c r="A48" s="12" t="s">
        <v>91</v>
      </c>
      <c r="B48" s="13">
        <v>303</v>
      </c>
      <c r="C48" s="53" t="s">
        <v>8</v>
      </c>
      <c r="D48" s="53" t="s">
        <v>14</v>
      </c>
      <c r="E48" s="53" t="s">
        <v>104</v>
      </c>
      <c r="F48" s="53" t="s">
        <v>92</v>
      </c>
      <c r="G48" s="54"/>
      <c r="H48" s="54"/>
      <c r="I48" s="19">
        <v>131503.43</v>
      </c>
      <c r="J48" s="18">
        <v>111530.02</v>
      </c>
      <c r="K48" s="11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8" customHeight="1" hidden="1">
      <c r="A49" s="12" t="s">
        <v>80</v>
      </c>
      <c r="B49" s="13">
        <v>303</v>
      </c>
      <c r="C49" s="53" t="s">
        <v>8</v>
      </c>
      <c r="D49" s="53" t="s">
        <v>14</v>
      </c>
      <c r="E49" s="53" t="s">
        <v>104</v>
      </c>
      <c r="F49" s="53" t="s">
        <v>54</v>
      </c>
      <c r="G49" s="54"/>
      <c r="H49" s="54"/>
      <c r="I49" s="19">
        <v>53663.3</v>
      </c>
      <c r="J49" s="18">
        <v>53663.3</v>
      </c>
      <c r="K49" s="11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30" customHeight="1" hidden="1">
      <c r="A50" s="99" t="s">
        <v>46</v>
      </c>
      <c r="B50" s="103">
        <v>303</v>
      </c>
      <c r="C50" s="100" t="s">
        <v>8</v>
      </c>
      <c r="D50" s="100" t="s">
        <v>14</v>
      </c>
      <c r="E50" s="100" t="s">
        <v>186</v>
      </c>
      <c r="F50" s="100"/>
      <c r="G50" s="101"/>
      <c r="H50" s="101"/>
      <c r="I50" s="96">
        <f>I51+I52+I53</f>
        <v>603886.85</v>
      </c>
      <c r="J50" s="96">
        <f>J51+J52+J53</f>
        <v>514736.76</v>
      </c>
      <c r="K50" s="1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" customFormat="1" ht="17.25" customHeight="1" hidden="1">
      <c r="A51" s="12" t="s">
        <v>93</v>
      </c>
      <c r="B51" s="13">
        <v>303</v>
      </c>
      <c r="C51" s="53" t="s">
        <v>8</v>
      </c>
      <c r="D51" s="53" t="s">
        <v>14</v>
      </c>
      <c r="E51" s="53" t="s">
        <v>186</v>
      </c>
      <c r="F51" s="53" t="s">
        <v>52</v>
      </c>
      <c r="G51" s="54"/>
      <c r="H51" s="54"/>
      <c r="I51" s="19">
        <v>485882.96</v>
      </c>
      <c r="J51" s="18">
        <v>396732.87</v>
      </c>
      <c r="K51" s="119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11" s="102" customFormat="1" ht="46.5" customHeight="1">
      <c r="A52" s="12" t="s">
        <v>91</v>
      </c>
      <c r="B52" s="13">
        <v>303</v>
      </c>
      <c r="C52" s="53" t="s">
        <v>8</v>
      </c>
      <c r="D52" s="53" t="s">
        <v>14</v>
      </c>
      <c r="E52" s="53" t="s">
        <v>186</v>
      </c>
      <c r="F52" s="53" t="s">
        <v>92</v>
      </c>
      <c r="G52" s="54"/>
      <c r="H52" s="54"/>
      <c r="I52" s="19">
        <v>118003.89</v>
      </c>
      <c r="J52" s="18">
        <v>118003.89</v>
      </c>
      <c r="K52" s="119"/>
    </row>
    <row r="53" spans="1:24" s="4" customFormat="1" ht="33">
      <c r="A53" s="12" t="s">
        <v>80</v>
      </c>
      <c r="B53" s="13">
        <v>303</v>
      </c>
      <c r="C53" s="53" t="s">
        <v>8</v>
      </c>
      <c r="D53" s="53" t="s">
        <v>14</v>
      </c>
      <c r="E53" s="53" t="s">
        <v>186</v>
      </c>
      <c r="F53" s="53" t="s">
        <v>54</v>
      </c>
      <c r="G53" s="54"/>
      <c r="H53" s="54"/>
      <c r="I53" s="19">
        <v>0</v>
      </c>
      <c r="J53" s="18">
        <v>0</v>
      </c>
      <c r="K53" s="11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11" s="138" customFormat="1" ht="37.5" customHeight="1">
      <c r="A54" s="36" t="s">
        <v>46</v>
      </c>
      <c r="B54" s="37">
        <v>303</v>
      </c>
      <c r="C54" s="51" t="s">
        <v>8</v>
      </c>
      <c r="D54" s="51" t="s">
        <v>14</v>
      </c>
      <c r="E54" s="51" t="s">
        <v>186</v>
      </c>
      <c r="F54" s="51"/>
      <c r="G54" s="52"/>
      <c r="H54" s="52"/>
      <c r="I54" s="20">
        <f>I55+I56+I57</f>
        <v>487400</v>
      </c>
      <c r="J54" s="20">
        <f>J55+J56+J57</f>
        <v>482028.46</v>
      </c>
      <c r="K54" s="117"/>
    </row>
    <row r="55" spans="1:11" ht="15.75" customHeight="1">
      <c r="A55" s="12" t="s">
        <v>93</v>
      </c>
      <c r="B55" s="13">
        <v>303</v>
      </c>
      <c r="C55" s="53" t="s">
        <v>8</v>
      </c>
      <c r="D55" s="53" t="s">
        <v>14</v>
      </c>
      <c r="E55" s="53" t="s">
        <v>186</v>
      </c>
      <c r="F55" s="53" t="s">
        <v>52</v>
      </c>
      <c r="G55" s="54"/>
      <c r="H55" s="54"/>
      <c r="I55" s="19">
        <v>354222.01</v>
      </c>
      <c r="J55" s="18">
        <v>354222.01</v>
      </c>
      <c r="K55" s="119"/>
    </row>
    <row r="56" spans="1:11" ht="15.75" customHeight="1">
      <c r="A56" s="12" t="s">
        <v>91</v>
      </c>
      <c r="B56" s="13">
        <v>303</v>
      </c>
      <c r="C56" s="53" t="s">
        <v>8</v>
      </c>
      <c r="D56" s="53" t="s">
        <v>14</v>
      </c>
      <c r="E56" s="53" t="s">
        <v>186</v>
      </c>
      <c r="F56" s="53" t="s">
        <v>92</v>
      </c>
      <c r="G56" s="54"/>
      <c r="H56" s="54"/>
      <c r="I56" s="19">
        <v>103237.31</v>
      </c>
      <c r="J56" s="18">
        <v>103237.31</v>
      </c>
      <c r="K56" s="119"/>
    </row>
    <row r="57" spans="1:11" s="102" customFormat="1" ht="15.75" customHeight="1">
      <c r="A57" s="12" t="s">
        <v>80</v>
      </c>
      <c r="B57" s="13">
        <v>303</v>
      </c>
      <c r="C57" s="53" t="s">
        <v>8</v>
      </c>
      <c r="D57" s="53" t="s">
        <v>14</v>
      </c>
      <c r="E57" s="53" t="s">
        <v>186</v>
      </c>
      <c r="F57" s="53" t="s">
        <v>54</v>
      </c>
      <c r="G57" s="54"/>
      <c r="H57" s="54"/>
      <c r="I57" s="19">
        <v>29940.68</v>
      </c>
      <c r="J57" s="18">
        <v>24569.14</v>
      </c>
      <c r="K57" s="119"/>
    </row>
    <row r="58" spans="1:24" s="2" customFormat="1" ht="33" customHeight="1">
      <c r="A58" s="36" t="s">
        <v>70</v>
      </c>
      <c r="B58" s="37">
        <v>303</v>
      </c>
      <c r="C58" s="51" t="s">
        <v>8</v>
      </c>
      <c r="D58" s="51" t="s">
        <v>14</v>
      </c>
      <c r="E58" s="51" t="s">
        <v>106</v>
      </c>
      <c r="F58" s="51"/>
      <c r="G58" s="52"/>
      <c r="H58" s="52"/>
      <c r="I58" s="48">
        <f>I59</f>
        <v>463435</v>
      </c>
      <c r="J58" s="20">
        <f>J59</f>
        <v>463435</v>
      </c>
      <c r="K58" s="117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11" ht="48.75" customHeight="1">
      <c r="A59" s="12" t="s">
        <v>71</v>
      </c>
      <c r="B59" s="14">
        <v>303</v>
      </c>
      <c r="C59" s="53" t="s">
        <v>8</v>
      </c>
      <c r="D59" s="53" t="s">
        <v>14</v>
      </c>
      <c r="E59" s="53" t="s">
        <v>106</v>
      </c>
      <c r="F59" s="53"/>
      <c r="G59" s="54"/>
      <c r="H59" s="54"/>
      <c r="I59" s="19">
        <f>I60</f>
        <v>463435</v>
      </c>
      <c r="J59" s="18">
        <f>J60</f>
        <v>463435</v>
      </c>
      <c r="K59" s="119"/>
    </row>
    <row r="60" spans="1:11" ht="36" customHeight="1">
      <c r="A60" s="55" t="s">
        <v>80</v>
      </c>
      <c r="B60" s="13">
        <v>303</v>
      </c>
      <c r="C60" s="53" t="s">
        <v>8</v>
      </c>
      <c r="D60" s="53" t="s">
        <v>14</v>
      </c>
      <c r="E60" s="53" t="s">
        <v>106</v>
      </c>
      <c r="F60" s="53" t="s">
        <v>54</v>
      </c>
      <c r="G60" s="54"/>
      <c r="H60" s="54"/>
      <c r="I60" s="19">
        <v>463435</v>
      </c>
      <c r="J60" s="18">
        <v>463435</v>
      </c>
      <c r="K60" s="119"/>
    </row>
    <row r="61" spans="1:24" s="2" customFormat="1" ht="42.75" customHeight="1">
      <c r="A61" s="36" t="s">
        <v>64</v>
      </c>
      <c r="B61" s="37">
        <v>303</v>
      </c>
      <c r="C61" s="51"/>
      <c r="D61" s="51"/>
      <c r="E61" s="51"/>
      <c r="F61" s="51"/>
      <c r="G61" s="52"/>
      <c r="H61" s="52"/>
      <c r="I61" s="63">
        <f aca="true" t="shared" si="0" ref="I61:J63">I62</f>
        <v>3233520.17</v>
      </c>
      <c r="J61" s="63">
        <f t="shared" si="0"/>
        <v>3232833.12</v>
      </c>
      <c r="K61" s="128">
        <f>J61/I61</f>
        <v>0.9997875225871872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3" customFormat="1" ht="42" customHeight="1">
      <c r="A62" s="12" t="s">
        <v>16</v>
      </c>
      <c r="B62" s="13">
        <v>303</v>
      </c>
      <c r="C62" s="53" t="s">
        <v>8</v>
      </c>
      <c r="D62" s="53" t="s">
        <v>17</v>
      </c>
      <c r="E62" s="53"/>
      <c r="F62" s="53"/>
      <c r="G62" s="54" t="e">
        <f>#REF!+G63</f>
        <v>#REF!</v>
      </c>
      <c r="H62" s="54" t="e">
        <f>#REF!+H63</f>
        <v>#REF!</v>
      </c>
      <c r="I62" s="64">
        <f t="shared" si="0"/>
        <v>3233520.17</v>
      </c>
      <c r="J62" s="18">
        <f t="shared" si="0"/>
        <v>3232833.12</v>
      </c>
      <c r="K62" s="122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4" customFormat="1" ht="33" customHeight="1">
      <c r="A63" s="56" t="s">
        <v>49</v>
      </c>
      <c r="B63" s="14">
        <v>303</v>
      </c>
      <c r="C63" s="53" t="s">
        <v>8</v>
      </c>
      <c r="D63" s="53" t="s">
        <v>17</v>
      </c>
      <c r="E63" s="61" t="s">
        <v>153</v>
      </c>
      <c r="F63" s="53"/>
      <c r="G63" s="54" t="e">
        <f>SUM(G65:G65)</f>
        <v>#REF!</v>
      </c>
      <c r="H63" s="54" t="e">
        <f>SUM(H65:H65)</f>
        <v>#REF!</v>
      </c>
      <c r="I63" s="64">
        <f t="shared" si="0"/>
        <v>3233520.17</v>
      </c>
      <c r="J63" s="18">
        <f t="shared" si="0"/>
        <v>3232833.12</v>
      </c>
      <c r="K63" s="11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25.5" customHeight="1">
      <c r="A64" s="12" t="s">
        <v>12</v>
      </c>
      <c r="B64" s="13">
        <v>303</v>
      </c>
      <c r="C64" s="53" t="s">
        <v>8</v>
      </c>
      <c r="D64" s="53" t="s">
        <v>17</v>
      </c>
      <c r="E64" s="61" t="s">
        <v>152</v>
      </c>
      <c r="F64" s="53"/>
      <c r="G64" s="54"/>
      <c r="H64" s="54"/>
      <c r="I64" s="64">
        <f>SUM(I65:I69)</f>
        <v>3233520.17</v>
      </c>
      <c r="J64" s="18">
        <f>SUM(J65:J69)</f>
        <v>3232833.12</v>
      </c>
      <c r="K64" s="11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39.75" customHeight="1">
      <c r="A65" s="12" t="s">
        <v>93</v>
      </c>
      <c r="B65" s="13">
        <v>303</v>
      </c>
      <c r="C65" s="53" t="s">
        <v>8</v>
      </c>
      <c r="D65" s="53" t="s">
        <v>17</v>
      </c>
      <c r="E65" s="61" t="s">
        <v>152</v>
      </c>
      <c r="F65" s="53" t="s">
        <v>52</v>
      </c>
      <c r="G65" s="54" t="e">
        <f>'[1]главы'!H718</f>
        <v>#REF!</v>
      </c>
      <c r="H65" s="54" t="e">
        <f>'[1]главы'!I718</f>
        <v>#REF!</v>
      </c>
      <c r="I65" s="64">
        <v>2414821.69</v>
      </c>
      <c r="J65" s="18">
        <v>2414821.69</v>
      </c>
      <c r="K65" s="11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4" customFormat="1" ht="42.75" customHeight="1">
      <c r="A66" s="56" t="s">
        <v>79</v>
      </c>
      <c r="B66" s="14">
        <v>303</v>
      </c>
      <c r="C66" s="53" t="s">
        <v>8</v>
      </c>
      <c r="D66" s="53" t="s">
        <v>17</v>
      </c>
      <c r="E66" s="61" t="s">
        <v>152</v>
      </c>
      <c r="F66" s="53" t="s">
        <v>53</v>
      </c>
      <c r="G66" s="54"/>
      <c r="H66" s="54"/>
      <c r="I66" s="64">
        <v>92009.77</v>
      </c>
      <c r="J66" s="18">
        <v>92009.77</v>
      </c>
      <c r="K66" s="11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11" ht="59.25" customHeight="1">
      <c r="A67" s="12" t="s">
        <v>91</v>
      </c>
      <c r="B67" s="14">
        <v>303</v>
      </c>
      <c r="C67" s="53" t="s">
        <v>8</v>
      </c>
      <c r="D67" s="53" t="s">
        <v>17</v>
      </c>
      <c r="E67" s="61" t="s">
        <v>152</v>
      </c>
      <c r="F67" s="53" t="s">
        <v>92</v>
      </c>
      <c r="G67" s="54"/>
      <c r="H67" s="54"/>
      <c r="I67" s="64">
        <v>551972</v>
      </c>
      <c r="J67" s="18">
        <v>551972</v>
      </c>
      <c r="K67" s="119"/>
    </row>
    <row r="68" spans="1:24" s="4" customFormat="1" ht="38.25" customHeight="1">
      <c r="A68" s="56" t="s">
        <v>80</v>
      </c>
      <c r="B68" s="15" t="s">
        <v>62</v>
      </c>
      <c r="C68" s="53" t="s">
        <v>8</v>
      </c>
      <c r="D68" s="53" t="s">
        <v>17</v>
      </c>
      <c r="E68" s="61" t="s">
        <v>152</v>
      </c>
      <c r="F68" s="53" t="s">
        <v>54</v>
      </c>
      <c r="G68" s="54"/>
      <c r="H68" s="54"/>
      <c r="I68" s="64">
        <v>174032</v>
      </c>
      <c r="J68" s="18">
        <v>173394.95</v>
      </c>
      <c r="K68" s="11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39.75" customHeight="1">
      <c r="A69" s="12" t="s">
        <v>101</v>
      </c>
      <c r="B69" s="15" t="s">
        <v>62</v>
      </c>
      <c r="C69" s="53" t="s">
        <v>8</v>
      </c>
      <c r="D69" s="53" t="s">
        <v>17</v>
      </c>
      <c r="E69" s="61" t="s">
        <v>152</v>
      </c>
      <c r="F69" s="53" t="s">
        <v>102</v>
      </c>
      <c r="G69" s="54"/>
      <c r="H69" s="54"/>
      <c r="I69" s="64">
        <v>684.71</v>
      </c>
      <c r="J69" s="18">
        <v>634.71</v>
      </c>
      <c r="K69" s="119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22.5" customHeight="1">
      <c r="A70" s="12" t="s">
        <v>122</v>
      </c>
      <c r="B70" s="13">
        <v>303</v>
      </c>
      <c r="C70" s="53" t="s">
        <v>8</v>
      </c>
      <c r="D70" s="53" t="s">
        <v>18</v>
      </c>
      <c r="E70" s="53"/>
      <c r="F70" s="53"/>
      <c r="G70" s="54"/>
      <c r="H70" s="54"/>
      <c r="I70" s="19">
        <f aca="true" t="shared" si="1" ref="I70:J72">I71</f>
        <v>0</v>
      </c>
      <c r="J70" s="18">
        <f t="shared" si="1"/>
        <v>0</v>
      </c>
      <c r="K70" s="11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15" customHeight="1">
      <c r="A71" s="56" t="s">
        <v>110</v>
      </c>
      <c r="B71" s="13">
        <v>303</v>
      </c>
      <c r="C71" s="53" t="s">
        <v>8</v>
      </c>
      <c r="D71" s="53" t="s">
        <v>18</v>
      </c>
      <c r="E71" s="53" t="s">
        <v>111</v>
      </c>
      <c r="F71" s="53"/>
      <c r="G71" s="54"/>
      <c r="H71" s="54"/>
      <c r="I71" s="19">
        <f t="shared" si="1"/>
        <v>0</v>
      </c>
      <c r="J71" s="18">
        <f t="shared" si="1"/>
        <v>0</v>
      </c>
      <c r="K71" s="11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2" customFormat="1" ht="30.75" customHeight="1">
      <c r="A72" s="56" t="s">
        <v>85</v>
      </c>
      <c r="B72" s="13">
        <v>303</v>
      </c>
      <c r="C72" s="53" t="s">
        <v>8</v>
      </c>
      <c r="D72" s="53" t="s">
        <v>18</v>
      </c>
      <c r="E72" s="53" t="s">
        <v>107</v>
      </c>
      <c r="F72" s="53"/>
      <c r="G72" s="54"/>
      <c r="H72" s="54"/>
      <c r="I72" s="19">
        <f t="shared" si="1"/>
        <v>0</v>
      </c>
      <c r="J72" s="18">
        <f t="shared" si="1"/>
        <v>0</v>
      </c>
      <c r="K72" s="119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s="7" customFormat="1" ht="16.5" customHeight="1">
      <c r="A73" s="12" t="s">
        <v>108</v>
      </c>
      <c r="B73" s="13">
        <v>303</v>
      </c>
      <c r="C73" s="53" t="s">
        <v>8</v>
      </c>
      <c r="D73" s="53" t="s">
        <v>18</v>
      </c>
      <c r="E73" s="53" t="s">
        <v>107</v>
      </c>
      <c r="F73" s="53" t="s">
        <v>109</v>
      </c>
      <c r="G73" s="54"/>
      <c r="H73" s="54"/>
      <c r="I73" s="19"/>
      <c r="J73" s="18"/>
      <c r="K73" s="119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11" s="139" customFormat="1" ht="16.5" customHeight="1">
      <c r="A74" s="12" t="s">
        <v>181</v>
      </c>
      <c r="B74" s="13"/>
      <c r="C74" s="53" t="s">
        <v>8</v>
      </c>
      <c r="D74" s="53" t="s">
        <v>18</v>
      </c>
      <c r="E74" s="53" t="s">
        <v>107</v>
      </c>
      <c r="F74" s="53" t="s">
        <v>180</v>
      </c>
      <c r="G74" s="54"/>
      <c r="H74" s="54"/>
      <c r="I74" s="19">
        <f>I75</f>
        <v>0</v>
      </c>
      <c r="J74" s="18">
        <f>J75</f>
        <v>0</v>
      </c>
      <c r="K74" s="119"/>
    </row>
    <row r="75" spans="1:24" s="7" customFormat="1" ht="21.75" customHeight="1">
      <c r="A75" s="12" t="s">
        <v>182</v>
      </c>
      <c r="B75" s="13"/>
      <c r="C75" s="53" t="s">
        <v>8</v>
      </c>
      <c r="D75" s="53" t="s">
        <v>18</v>
      </c>
      <c r="E75" s="53" t="s">
        <v>107</v>
      </c>
      <c r="F75" s="53" t="s">
        <v>180</v>
      </c>
      <c r="G75" s="54"/>
      <c r="H75" s="54"/>
      <c r="I75" s="19">
        <v>0</v>
      </c>
      <c r="J75" s="18">
        <v>0</v>
      </c>
      <c r="K75" s="119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s="7" customFormat="1" ht="21.75" customHeight="1">
      <c r="A76" s="12" t="s">
        <v>19</v>
      </c>
      <c r="B76" s="13">
        <v>303</v>
      </c>
      <c r="C76" s="53" t="s">
        <v>8</v>
      </c>
      <c r="D76" s="53" t="s">
        <v>40</v>
      </c>
      <c r="E76" s="53"/>
      <c r="F76" s="53"/>
      <c r="G76" s="54" t="e">
        <f>G77</f>
        <v>#REF!</v>
      </c>
      <c r="H76" s="54" t="e">
        <f>H77</f>
        <v>#REF!</v>
      </c>
      <c r="I76" s="19">
        <f>I77</f>
        <v>0</v>
      </c>
      <c r="J76" s="18" t="str">
        <f>J77</f>
        <v>х</v>
      </c>
      <c r="K76" s="122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s="8" customFormat="1" ht="16.5" customHeight="1">
      <c r="A77" s="12" t="s">
        <v>19</v>
      </c>
      <c r="B77" s="14">
        <v>303</v>
      </c>
      <c r="C77" s="53" t="s">
        <v>8</v>
      </c>
      <c r="D77" s="53" t="s">
        <v>40</v>
      </c>
      <c r="E77" s="53" t="s">
        <v>113</v>
      </c>
      <c r="F77" s="53"/>
      <c r="G77" s="54" t="e">
        <f>#REF!</f>
        <v>#REF!</v>
      </c>
      <c r="H77" s="54" t="e">
        <f>#REF!</f>
        <v>#REF!</v>
      </c>
      <c r="I77" s="19">
        <f>I78</f>
        <v>0</v>
      </c>
      <c r="J77" s="18" t="str">
        <f>J78</f>
        <v>х</v>
      </c>
      <c r="K77" s="119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9" customFormat="1" ht="19.5" customHeight="1">
      <c r="A78" s="56" t="s">
        <v>55</v>
      </c>
      <c r="B78" s="13">
        <v>303</v>
      </c>
      <c r="C78" s="53" t="s">
        <v>8</v>
      </c>
      <c r="D78" s="53" t="s">
        <v>40</v>
      </c>
      <c r="E78" s="53" t="s">
        <v>112</v>
      </c>
      <c r="F78" s="53"/>
      <c r="G78" s="54"/>
      <c r="H78" s="54"/>
      <c r="I78" s="19">
        <f>+I79</f>
        <v>0</v>
      </c>
      <c r="J78" s="18" t="str">
        <f>+J79</f>
        <v>х</v>
      </c>
      <c r="K78" s="11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9" customFormat="1" ht="15.75" customHeight="1">
      <c r="A79" s="12" t="s">
        <v>156</v>
      </c>
      <c r="B79" s="13">
        <v>303</v>
      </c>
      <c r="C79" s="53" t="s">
        <v>8</v>
      </c>
      <c r="D79" s="53" t="s">
        <v>40</v>
      </c>
      <c r="E79" s="53" t="s">
        <v>112</v>
      </c>
      <c r="F79" s="53" t="s">
        <v>154</v>
      </c>
      <c r="G79" s="54"/>
      <c r="H79" s="54"/>
      <c r="I79" s="19">
        <v>0</v>
      </c>
      <c r="J79" s="18" t="s">
        <v>155</v>
      </c>
      <c r="K79" s="11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2" customFormat="1" ht="39" customHeight="1">
      <c r="A80" s="36" t="s">
        <v>20</v>
      </c>
      <c r="B80" s="38">
        <v>303</v>
      </c>
      <c r="C80" s="51" t="s">
        <v>11</v>
      </c>
      <c r="D80" s="51" t="s">
        <v>48</v>
      </c>
      <c r="E80" s="51"/>
      <c r="F80" s="51"/>
      <c r="G80" s="52" t="e">
        <f>#REF!+#REF!+#REF!</f>
        <v>#REF!</v>
      </c>
      <c r="H80" s="52" t="e">
        <f>#REF!+#REF!+#REF!</f>
        <v>#REF!</v>
      </c>
      <c r="I80" s="20">
        <f>I81+I83+I85</f>
        <v>130000</v>
      </c>
      <c r="J80" s="20">
        <f>J81+J83+J85</f>
        <v>129844</v>
      </c>
      <c r="K80" s="49">
        <f>J80/I80</f>
        <v>0.9988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11" ht="48" customHeight="1">
      <c r="A81" s="12" t="s">
        <v>72</v>
      </c>
      <c r="B81" s="13">
        <v>303</v>
      </c>
      <c r="C81" s="53" t="s">
        <v>11</v>
      </c>
      <c r="D81" s="53" t="s">
        <v>21</v>
      </c>
      <c r="E81" s="57" t="s">
        <v>114</v>
      </c>
      <c r="F81" s="53"/>
      <c r="G81" s="54"/>
      <c r="H81" s="54"/>
      <c r="I81" s="18">
        <v>50000</v>
      </c>
      <c r="J81" s="18">
        <v>49977</v>
      </c>
      <c r="K81" s="119"/>
    </row>
    <row r="82" spans="1:24" s="4" customFormat="1" ht="42" customHeight="1">
      <c r="A82" s="12" t="s">
        <v>168</v>
      </c>
      <c r="B82" s="13">
        <v>303</v>
      </c>
      <c r="C82" s="53" t="s">
        <v>11</v>
      </c>
      <c r="D82" s="53" t="s">
        <v>21</v>
      </c>
      <c r="E82" s="57" t="s">
        <v>114</v>
      </c>
      <c r="F82" s="53" t="s">
        <v>54</v>
      </c>
      <c r="G82" s="54"/>
      <c r="H82" s="54"/>
      <c r="I82" s="18">
        <v>50000</v>
      </c>
      <c r="J82" s="18">
        <v>49977</v>
      </c>
      <c r="K82" s="11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11" ht="44.25" customHeight="1">
      <c r="A83" s="12" t="s">
        <v>73</v>
      </c>
      <c r="B83" s="13">
        <v>303</v>
      </c>
      <c r="C83" s="53" t="s">
        <v>11</v>
      </c>
      <c r="D83" s="53" t="s">
        <v>21</v>
      </c>
      <c r="E83" s="57" t="s">
        <v>115</v>
      </c>
      <c r="F83" s="53"/>
      <c r="G83" s="54"/>
      <c r="H83" s="54"/>
      <c r="I83" s="18">
        <v>30000</v>
      </c>
      <c r="J83" s="18">
        <f>J84</f>
        <v>29884</v>
      </c>
      <c r="K83" s="119"/>
    </row>
    <row r="84" spans="1:24" s="4" customFormat="1" ht="33" customHeight="1">
      <c r="A84" s="12" t="s">
        <v>168</v>
      </c>
      <c r="B84" s="13">
        <v>303</v>
      </c>
      <c r="C84" s="53" t="s">
        <v>11</v>
      </c>
      <c r="D84" s="53" t="s">
        <v>21</v>
      </c>
      <c r="E84" s="57" t="s">
        <v>195</v>
      </c>
      <c r="F84" s="53" t="s">
        <v>54</v>
      </c>
      <c r="G84" s="54"/>
      <c r="H84" s="54"/>
      <c r="I84" s="18">
        <v>30000</v>
      </c>
      <c r="J84" s="18">
        <v>29884</v>
      </c>
      <c r="K84" s="11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2" customFormat="1" ht="37.5" customHeight="1">
      <c r="A85" s="12" t="s">
        <v>74</v>
      </c>
      <c r="B85" s="14"/>
      <c r="C85" s="53"/>
      <c r="D85" s="53"/>
      <c r="E85" s="57" t="s">
        <v>116</v>
      </c>
      <c r="F85" s="53"/>
      <c r="G85" s="54"/>
      <c r="H85" s="54"/>
      <c r="I85" s="18">
        <v>50000</v>
      </c>
      <c r="J85" s="18">
        <v>49983</v>
      </c>
      <c r="K85" s="119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3" customFormat="1" ht="15.75" customHeight="1">
      <c r="A86" s="12" t="s">
        <v>168</v>
      </c>
      <c r="B86" s="13">
        <v>303</v>
      </c>
      <c r="C86" s="53" t="s">
        <v>11</v>
      </c>
      <c r="D86" s="53" t="s">
        <v>21</v>
      </c>
      <c r="E86" s="57" t="s">
        <v>193</v>
      </c>
      <c r="F86" s="53" t="s">
        <v>54</v>
      </c>
      <c r="G86" s="54"/>
      <c r="H86" s="54"/>
      <c r="I86" s="18">
        <v>50000</v>
      </c>
      <c r="J86" s="18">
        <v>49983</v>
      </c>
      <c r="K86" s="119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11" ht="15.75" customHeight="1">
      <c r="A87" s="36" t="s">
        <v>22</v>
      </c>
      <c r="B87" s="38">
        <v>303</v>
      </c>
      <c r="C87" s="51" t="s">
        <v>14</v>
      </c>
      <c r="D87" s="51" t="s">
        <v>48</v>
      </c>
      <c r="E87" s="51"/>
      <c r="F87" s="51"/>
      <c r="G87" s="52" t="e">
        <f>#REF!+#REF!+#REF!+#REF!+#REF!+#REF!+#REF!+#REF!+#REF!</f>
        <v>#REF!</v>
      </c>
      <c r="H87" s="52" t="e">
        <f>#REF!+#REF!+#REF!+#REF!+#REF!+#REF!+#REF!+#REF!+#REF!</f>
        <v>#REF!</v>
      </c>
      <c r="I87" s="20">
        <f>I88+I92</f>
        <v>28342625.04</v>
      </c>
      <c r="J87" s="20">
        <f>J88+J92</f>
        <v>28279938.509999998</v>
      </c>
      <c r="K87" s="49">
        <f>J87/I87</f>
        <v>0.9977882595591787</v>
      </c>
    </row>
    <row r="88" spans="1:11" ht="25.5" customHeight="1">
      <c r="A88" s="58" t="s">
        <v>42</v>
      </c>
      <c r="B88" s="13">
        <v>303</v>
      </c>
      <c r="C88" s="53" t="s">
        <v>14</v>
      </c>
      <c r="D88" s="53" t="s">
        <v>32</v>
      </c>
      <c r="E88" s="53"/>
      <c r="F88" s="53"/>
      <c r="G88" s="54"/>
      <c r="H88" s="54"/>
      <c r="I88" s="18">
        <v>16043686.53</v>
      </c>
      <c r="J88" s="18">
        <v>15981000</v>
      </c>
      <c r="K88" s="123"/>
    </row>
    <row r="89" spans="1:24" s="4" customFormat="1" ht="26.25" customHeight="1">
      <c r="A89" s="58" t="s">
        <v>123</v>
      </c>
      <c r="B89" s="13">
        <v>303</v>
      </c>
      <c r="C89" s="53" t="s">
        <v>14</v>
      </c>
      <c r="D89" s="53" t="s">
        <v>32</v>
      </c>
      <c r="E89" s="53" t="s">
        <v>118</v>
      </c>
      <c r="F89" s="53"/>
      <c r="G89" s="54"/>
      <c r="H89" s="54"/>
      <c r="I89" s="18">
        <v>16043686.53</v>
      </c>
      <c r="J89" s="18">
        <f>J91</f>
        <v>15981000</v>
      </c>
      <c r="K89" s="12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11" ht="15.75" customHeight="1">
      <c r="A90" s="12" t="s">
        <v>124</v>
      </c>
      <c r="B90" s="14">
        <v>303</v>
      </c>
      <c r="C90" s="53" t="s">
        <v>14</v>
      </c>
      <c r="D90" s="53" t="s">
        <v>32</v>
      </c>
      <c r="E90" s="53" t="s">
        <v>117</v>
      </c>
      <c r="F90" s="53"/>
      <c r="G90" s="54"/>
      <c r="H90" s="54"/>
      <c r="I90" s="18">
        <f>I91</f>
        <v>16043686.53</v>
      </c>
      <c r="J90" s="18">
        <f>J91</f>
        <v>15981000</v>
      </c>
      <c r="K90" s="123"/>
    </row>
    <row r="91" spans="1:24" s="3" customFormat="1" ht="52.5" customHeight="1">
      <c r="A91" s="55" t="s">
        <v>81</v>
      </c>
      <c r="B91" s="13">
        <v>303</v>
      </c>
      <c r="C91" s="53" t="s">
        <v>14</v>
      </c>
      <c r="D91" s="53" t="s">
        <v>32</v>
      </c>
      <c r="E91" s="53" t="s">
        <v>117</v>
      </c>
      <c r="F91" s="53" t="s">
        <v>56</v>
      </c>
      <c r="G91" s="54"/>
      <c r="H91" s="54"/>
      <c r="I91" s="18">
        <v>16043686.53</v>
      </c>
      <c r="J91" s="18">
        <v>15981000</v>
      </c>
      <c r="K91" s="123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3" customFormat="1" ht="15.75" customHeight="1">
      <c r="A92" s="12" t="s">
        <v>23</v>
      </c>
      <c r="B92" s="13">
        <v>303</v>
      </c>
      <c r="C92" s="53" t="s">
        <v>14</v>
      </c>
      <c r="D92" s="53" t="s">
        <v>24</v>
      </c>
      <c r="E92" s="53"/>
      <c r="F92" s="53"/>
      <c r="G92" s="54" t="e">
        <f>#REF!+#REF!+#REF!+G93+#REF!</f>
        <v>#REF!</v>
      </c>
      <c r="H92" s="54" t="e">
        <f>#REF!+#REF!+#REF!+H93+#REF!</f>
        <v>#REF!</v>
      </c>
      <c r="I92" s="18">
        <f>I93</f>
        <v>12298938.51</v>
      </c>
      <c r="J92" s="18">
        <f>J93</f>
        <v>12298938.51</v>
      </c>
      <c r="K92" s="124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11" ht="15.75" customHeight="1">
      <c r="A93" s="56" t="s">
        <v>25</v>
      </c>
      <c r="B93" s="13">
        <v>303</v>
      </c>
      <c r="C93" s="53" t="s">
        <v>14</v>
      </c>
      <c r="D93" s="53" t="s">
        <v>24</v>
      </c>
      <c r="E93" s="53" t="s">
        <v>117</v>
      </c>
      <c r="F93" s="53"/>
      <c r="G93" s="54" t="e">
        <f>G95+#REF!+#REF!</f>
        <v>#REF!</v>
      </c>
      <c r="H93" s="54" t="e">
        <f>H95+#REF!+#REF!</f>
        <v>#REF!</v>
      </c>
      <c r="I93" s="18">
        <f>I95</f>
        <v>12298938.51</v>
      </c>
      <c r="J93" s="18">
        <f>J95</f>
        <v>12298938.51</v>
      </c>
      <c r="K93" s="125"/>
    </row>
    <row r="94" spans="1:11" ht="18.75" customHeight="1">
      <c r="A94" s="56" t="s">
        <v>25</v>
      </c>
      <c r="B94" s="13">
        <v>303</v>
      </c>
      <c r="C94" s="53" t="s">
        <v>14</v>
      </c>
      <c r="D94" s="53" t="s">
        <v>24</v>
      </c>
      <c r="E94" s="53" t="s">
        <v>117</v>
      </c>
      <c r="F94" s="53"/>
      <c r="G94" s="54"/>
      <c r="H94" s="54"/>
      <c r="I94" s="18">
        <f>I95</f>
        <v>12298938.51</v>
      </c>
      <c r="J94" s="18">
        <f>J95</f>
        <v>12298938.51</v>
      </c>
      <c r="K94" s="125"/>
    </row>
    <row r="95" spans="1:24" s="4" customFormat="1" ht="49.5" customHeight="1">
      <c r="A95" s="55" t="s">
        <v>81</v>
      </c>
      <c r="B95" s="13">
        <v>303</v>
      </c>
      <c r="C95" s="53" t="s">
        <v>14</v>
      </c>
      <c r="D95" s="53" t="s">
        <v>24</v>
      </c>
      <c r="E95" s="53" t="s">
        <v>117</v>
      </c>
      <c r="F95" s="53" t="s">
        <v>56</v>
      </c>
      <c r="G95" s="54" t="e">
        <f>#REF!</f>
        <v>#REF!</v>
      </c>
      <c r="H95" s="54" t="e">
        <f>#REF!</f>
        <v>#REF!</v>
      </c>
      <c r="I95" s="18">
        <v>12298938.51</v>
      </c>
      <c r="J95" s="18">
        <v>12298938.51</v>
      </c>
      <c r="K95" s="12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4" customFormat="1" ht="16.5">
      <c r="A96" s="36" t="s">
        <v>26</v>
      </c>
      <c r="B96" s="37">
        <v>303</v>
      </c>
      <c r="C96" s="51" t="s">
        <v>27</v>
      </c>
      <c r="D96" s="51" t="s">
        <v>48</v>
      </c>
      <c r="E96" s="51"/>
      <c r="F96" s="51"/>
      <c r="G96" s="52" t="e">
        <f>G106+#REF!+#REF!+#REF!+#REF!+#REF!</f>
        <v>#REF!</v>
      </c>
      <c r="H96" s="52" t="e">
        <f>H106+#REF!+#REF!+#REF!+#REF!+#REF!</f>
        <v>#REF!</v>
      </c>
      <c r="I96" s="20">
        <f>I97+I101</f>
        <v>367759.36</v>
      </c>
      <c r="J96" s="20">
        <f>J97+J101</f>
        <v>367759.36</v>
      </c>
      <c r="K96" s="49">
        <f>J96/I96</f>
        <v>1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4" customFormat="1" ht="16.5">
      <c r="A97" s="12" t="s">
        <v>57</v>
      </c>
      <c r="B97" s="13">
        <v>303</v>
      </c>
      <c r="C97" s="53" t="s">
        <v>27</v>
      </c>
      <c r="D97" s="53" t="s">
        <v>8</v>
      </c>
      <c r="E97" s="53"/>
      <c r="F97" s="53"/>
      <c r="G97" s="54"/>
      <c r="H97" s="54"/>
      <c r="I97" s="18">
        <f>+I98</f>
        <v>117759.36</v>
      </c>
      <c r="J97" s="18">
        <f>+J98</f>
        <v>117759.36</v>
      </c>
      <c r="K97" s="1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4" customFormat="1" ht="16.5">
      <c r="A98" s="35" t="s">
        <v>70</v>
      </c>
      <c r="B98" s="13">
        <v>303</v>
      </c>
      <c r="C98" s="53" t="s">
        <v>27</v>
      </c>
      <c r="D98" s="53" t="s">
        <v>8</v>
      </c>
      <c r="E98" s="53" t="s">
        <v>125</v>
      </c>
      <c r="F98" s="53"/>
      <c r="G98" s="54"/>
      <c r="H98" s="54"/>
      <c r="I98" s="18">
        <f>I99</f>
        <v>117759.36</v>
      </c>
      <c r="J98" s="18">
        <f>J99</f>
        <v>117759.36</v>
      </c>
      <c r="K98" s="1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4" customFormat="1" ht="50.25">
      <c r="A99" s="35" t="s">
        <v>126</v>
      </c>
      <c r="B99" s="13">
        <v>303</v>
      </c>
      <c r="C99" s="53" t="s">
        <v>27</v>
      </c>
      <c r="D99" s="53" t="s">
        <v>8</v>
      </c>
      <c r="E99" s="53" t="s">
        <v>120</v>
      </c>
      <c r="F99" s="53"/>
      <c r="G99" s="54"/>
      <c r="H99" s="54"/>
      <c r="I99" s="18">
        <f>+I100</f>
        <v>117759.36</v>
      </c>
      <c r="J99" s="18">
        <f>+J100</f>
        <v>117759.36</v>
      </c>
      <c r="K99" s="1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6" customFormat="1" ht="15.75" customHeight="1">
      <c r="A100" s="12" t="s">
        <v>80</v>
      </c>
      <c r="B100" s="13">
        <v>303</v>
      </c>
      <c r="C100" s="53" t="s">
        <v>27</v>
      </c>
      <c r="D100" s="53" t="s">
        <v>8</v>
      </c>
      <c r="E100" s="53" t="s">
        <v>120</v>
      </c>
      <c r="F100" s="53" t="s">
        <v>54</v>
      </c>
      <c r="G100" s="54"/>
      <c r="H100" s="54"/>
      <c r="I100" s="18">
        <v>117759.36</v>
      </c>
      <c r="J100" s="18">
        <v>117759.36</v>
      </c>
      <c r="K100" s="1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6" customFormat="1" ht="15.75" customHeight="1">
      <c r="A101" s="59" t="s">
        <v>28</v>
      </c>
      <c r="B101" s="13">
        <v>303</v>
      </c>
      <c r="C101" s="51" t="s">
        <v>27</v>
      </c>
      <c r="D101" s="51" t="s">
        <v>11</v>
      </c>
      <c r="E101" s="51"/>
      <c r="F101" s="51"/>
      <c r="G101" s="52"/>
      <c r="H101" s="52"/>
      <c r="I101" s="20">
        <f>I103+I105</f>
        <v>250000</v>
      </c>
      <c r="J101" s="20">
        <f>J103+J105</f>
        <v>250000</v>
      </c>
      <c r="K101" s="11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6" customFormat="1" ht="33.75" customHeight="1">
      <c r="A102" s="12" t="s">
        <v>127</v>
      </c>
      <c r="B102" s="14">
        <v>303</v>
      </c>
      <c r="C102" s="53" t="s">
        <v>27</v>
      </c>
      <c r="D102" s="53" t="s">
        <v>11</v>
      </c>
      <c r="E102" s="53" t="s">
        <v>128</v>
      </c>
      <c r="F102" s="53"/>
      <c r="G102" s="54" t="e">
        <f>#REF!</f>
        <v>#REF!</v>
      </c>
      <c r="H102" s="54" t="e">
        <f>#REF!</f>
        <v>#REF!</v>
      </c>
      <c r="I102" s="18">
        <f>I103</f>
        <v>0</v>
      </c>
      <c r="J102" s="18">
        <f>J103</f>
        <v>0</v>
      </c>
      <c r="K102" s="119"/>
      <c r="L102" s="3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6" customFormat="1" ht="36.75" customHeight="1">
      <c r="A103" s="12" t="s">
        <v>80</v>
      </c>
      <c r="B103" s="13">
        <v>303</v>
      </c>
      <c r="C103" s="53" t="s">
        <v>27</v>
      </c>
      <c r="D103" s="53" t="s">
        <v>11</v>
      </c>
      <c r="E103" s="53" t="s">
        <v>129</v>
      </c>
      <c r="F103" s="53" t="s">
        <v>54</v>
      </c>
      <c r="G103" s="54" t="e">
        <f>'[1]главы'!H175</f>
        <v>#REF!</v>
      </c>
      <c r="H103" s="54" t="e">
        <f>'[1]главы'!I175</f>
        <v>#REF!</v>
      </c>
      <c r="I103" s="18">
        <v>0</v>
      </c>
      <c r="J103" s="18">
        <v>0</v>
      </c>
      <c r="K103" s="11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6" customFormat="1" ht="33" customHeight="1">
      <c r="A104" s="12" t="s">
        <v>130</v>
      </c>
      <c r="B104" s="13">
        <v>303</v>
      </c>
      <c r="C104" s="53" t="s">
        <v>27</v>
      </c>
      <c r="D104" s="53" t="s">
        <v>11</v>
      </c>
      <c r="E104" s="53" t="s">
        <v>128</v>
      </c>
      <c r="F104" s="53"/>
      <c r="G104" s="54" t="e">
        <f>#REF!</f>
        <v>#REF!</v>
      </c>
      <c r="H104" s="54" t="e">
        <f>#REF!</f>
        <v>#REF!</v>
      </c>
      <c r="I104" s="18">
        <f>I105</f>
        <v>250000</v>
      </c>
      <c r="J104" s="18">
        <f>J105</f>
        <v>250000</v>
      </c>
      <c r="K104" s="119"/>
      <c r="L104" s="3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6" customFormat="1" ht="39" customHeight="1">
      <c r="A105" s="12" t="s">
        <v>80</v>
      </c>
      <c r="B105" s="14">
        <v>303</v>
      </c>
      <c r="C105" s="53" t="s">
        <v>27</v>
      </c>
      <c r="D105" s="53" t="s">
        <v>11</v>
      </c>
      <c r="E105" s="53" t="s">
        <v>121</v>
      </c>
      <c r="F105" s="53" t="s">
        <v>54</v>
      </c>
      <c r="G105" s="54" t="e">
        <f>'[1]главы'!H180</f>
        <v>#REF!</v>
      </c>
      <c r="H105" s="54" t="e">
        <f>'[1]главы'!I180</f>
        <v>#REF!</v>
      </c>
      <c r="I105" s="18">
        <v>250000</v>
      </c>
      <c r="J105" s="18">
        <v>250000</v>
      </c>
      <c r="K105" s="11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6" customFormat="1" ht="33" customHeight="1">
      <c r="A106" s="36" t="s">
        <v>29</v>
      </c>
      <c r="B106" s="37">
        <v>303</v>
      </c>
      <c r="C106" s="51" t="s">
        <v>18</v>
      </c>
      <c r="D106" s="51" t="s">
        <v>48</v>
      </c>
      <c r="E106" s="51"/>
      <c r="F106" s="51"/>
      <c r="G106" s="52" t="e">
        <f>G113+#REF!+#REF!+#REF!+#REF!+G132</f>
        <v>#REF!</v>
      </c>
      <c r="H106" s="52" t="e">
        <f>H113+#REF!+#REF!+#REF!+#REF!+H132</f>
        <v>#REF!</v>
      </c>
      <c r="I106" s="20">
        <f>I107+I113+I118+I123+I132</f>
        <v>34084250.599999994</v>
      </c>
      <c r="J106" s="20">
        <f>J107+J113+J118+J123+J132</f>
        <v>34055374.84</v>
      </c>
      <c r="K106" s="49">
        <f>J106/I106</f>
        <v>0.9991528122375679</v>
      </c>
      <c r="L106" s="3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11" ht="16.5" customHeight="1">
      <c r="A107" s="36" t="s">
        <v>30</v>
      </c>
      <c r="B107" s="13">
        <v>303</v>
      </c>
      <c r="C107" s="51" t="s">
        <v>18</v>
      </c>
      <c r="D107" s="51" t="s">
        <v>8</v>
      </c>
      <c r="E107" s="51"/>
      <c r="F107" s="51"/>
      <c r="G107" s="52" t="e">
        <f>#REF!+#REF!+#REF!+#REF!+G108</f>
        <v>#REF!</v>
      </c>
      <c r="H107" s="52" t="e">
        <f>#REF!+#REF!+#REF!+#REF!+H108</f>
        <v>#REF!</v>
      </c>
      <c r="I107" s="20">
        <f>I108+I111</f>
        <v>19272239.34</v>
      </c>
      <c r="J107" s="20">
        <f>J108+J111</f>
        <v>19272239.34</v>
      </c>
      <c r="K107" s="122"/>
    </row>
    <row r="108" spans="1:24" s="4" customFormat="1" ht="39" customHeight="1">
      <c r="A108" s="60" t="s">
        <v>123</v>
      </c>
      <c r="B108" s="14">
        <v>303</v>
      </c>
      <c r="C108" s="53" t="s">
        <v>18</v>
      </c>
      <c r="D108" s="53" t="s">
        <v>8</v>
      </c>
      <c r="E108" s="53" t="s">
        <v>118</v>
      </c>
      <c r="F108" s="53"/>
      <c r="G108" s="54" t="e">
        <f>#REF!</f>
        <v>#REF!</v>
      </c>
      <c r="H108" s="54" t="e">
        <f>#REF!</f>
        <v>#REF!</v>
      </c>
      <c r="I108" s="18">
        <f>I109</f>
        <v>12466239.34</v>
      </c>
      <c r="J108" s="18">
        <f>J109</f>
        <v>12466239.34</v>
      </c>
      <c r="K108" s="119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3" customFormat="1" ht="35.25" customHeight="1">
      <c r="A109" s="60" t="s">
        <v>124</v>
      </c>
      <c r="B109" s="13">
        <v>303</v>
      </c>
      <c r="C109" s="53" t="s">
        <v>18</v>
      </c>
      <c r="D109" s="53" t="s">
        <v>8</v>
      </c>
      <c r="E109" s="53" t="s">
        <v>117</v>
      </c>
      <c r="F109" s="53"/>
      <c r="G109" s="54"/>
      <c r="H109" s="54"/>
      <c r="I109" s="18">
        <f>I110</f>
        <v>12466239.34</v>
      </c>
      <c r="J109" s="18">
        <f>J110</f>
        <v>12466239.34</v>
      </c>
      <c r="K109" s="119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1:11" ht="15.75" customHeight="1">
      <c r="A110" s="55" t="s">
        <v>81</v>
      </c>
      <c r="B110" s="13">
        <v>303</v>
      </c>
      <c r="C110" s="53" t="s">
        <v>18</v>
      </c>
      <c r="D110" s="53" t="s">
        <v>8</v>
      </c>
      <c r="E110" s="53" t="s">
        <v>117</v>
      </c>
      <c r="F110" s="53" t="s">
        <v>56</v>
      </c>
      <c r="G110" s="54" t="e">
        <f>'[1]главы'!H185</f>
        <v>#REF!</v>
      </c>
      <c r="H110" s="54" t="e">
        <f>'[1]главы'!I185</f>
        <v>#REF!</v>
      </c>
      <c r="I110" s="18">
        <v>12466239.34</v>
      </c>
      <c r="J110" s="18">
        <v>12466239.34</v>
      </c>
      <c r="K110" s="119"/>
    </row>
    <row r="111" spans="1:11" ht="18.75" customHeight="1">
      <c r="A111" s="12" t="s">
        <v>58</v>
      </c>
      <c r="B111" s="13">
        <v>303</v>
      </c>
      <c r="C111" s="53" t="s">
        <v>18</v>
      </c>
      <c r="D111" s="53" t="s">
        <v>8</v>
      </c>
      <c r="E111" s="53" t="s">
        <v>131</v>
      </c>
      <c r="F111" s="53"/>
      <c r="G111" s="54"/>
      <c r="H111" s="54"/>
      <c r="I111" s="18">
        <f>I112</f>
        <v>6806000</v>
      </c>
      <c r="J111" s="18">
        <v>6806000</v>
      </c>
      <c r="K111" s="119"/>
    </row>
    <row r="112" spans="1:24" s="4" customFormat="1" ht="36" customHeight="1">
      <c r="A112" s="55" t="s">
        <v>81</v>
      </c>
      <c r="B112" s="14">
        <v>303</v>
      </c>
      <c r="C112" s="53" t="s">
        <v>18</v>
      </c>
      <c r="D112" s="53" t="s">
        <v>8</v>
      </c>
      <c r="E112" s="53" t="s">
        <v>131</v>
      </c>
      <c r="F112" s="53" t="s">
        <v>56</v>
      </c>
      <c r="G112" s="54"/>
      <c r="H112" s="54"/>
      <c r="I112" s="18">
        <v>6806000</v>
      </c>
      <c r="J112" s="18">
        <v>6806000</v>
      </c>
      <c r="K112" s="12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4" customFormat="1" ht="18.75" customHeight="1">
      <c r="A113" s="36" t="s">
        <v>157</v>
      </c>
      <c r="B113" s="13">
        <v>303</v>
      </c>
      <c r="C113" s="51" t="s">
        <v>18</v>
      </c>
      <c r="D113" s="51" t="s">
        <v>11</v>
      </c>
      <c r="E113" s="51"/>
      <c r="F113" s="51"/>
      <c r="G113" s="52" t="e">
        <f>#REF!+G114+#REF!+#REF!+#REF!</f>
        <v>#REF!</v>
      </c>
      <c r="H113" s="52" t="e">
        <f>#REF!+H114+#REF!+#REF!+#REF!</f>
        <v>#REF!</v>
      </c>
      <c r="I113" s="20">
        <f>I114</f>
        <v>14419816.46</v>
      </c>
      <c r="J113" s="20">
        <f>+J116+J117</f>
        <v>14391000</v>
      </c>
      <c r="K113" s="12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4" customFormat="1" ht="33" customHeight="1">
      <c r="A114" s="60" t="s">
        <v>123</v>
      </c>
      <c r="B114" s="13">
        <v>303</v>
      </c>
      <c r="C114" s="53" t="s">
        <v>18</v>
      </c>
      <c r="D114" s="53" t="s">
        <v>11</v>
      </c>
      <c r="E114" s="53" t="s">
        <v>118</v>
      </c>
      <c r="F114" s="53"/>
      <c r="G114" s="54">
        <f>G116</f>
        <v>66440</v>
      </c>
      <c r="H114" s="54">
        <f>H116</f>
        <v>0</v>
      </c>
      <c r="I114" s="18">
        <f>I115</f>
        <v>14419816.46</v>
      </c>
      <c r="J114" s="18">
        <f>J115</f>
        <v>14391000</v>
      </c>
      <c r="K114" s="11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4" customFormat="1" ht="16.5">
      <c r="A115" s="60" t="s">
        <v>59</v>
      </c>
      <c r="B115" s="14">
        <v>303</v>
      </c>
      <c r="C115" s="53" t="s">
        <v>18</v>
      </c>
      <c r="D115" s="53" t="s">
        <v>11</v>
      </c>
      <c r="E115" s="53" t="s">
        <v>117</v>
      </c>
      <c r="F115" s="53"/>
      <c r="G115" s="54"/>
      <c r="H115" s="54"/>
      <c r="I115" s="18">
        <f>I116</f>
        <v>14419816.46</v>
      </c>
      <c r="J115" s="18">
        <f>J116</f>
        <v>14391000</v>
      </c>
      <c r="K115" s="11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4" customFormat="1" ht="20.25" customHeight="1">
      <c r="A116" s="55" t="s">
        <v>81</v>
      </c>
      <c r="B116" s="13">
        <v>303</v>
      </c>
      <c r="C116" s="53" t="s">
        <v>18</v>
      </c>
      <c r="D116" s="53" t="s">
        <v>11</v>
      </c>
      <c r="E116" s="53" t="s">
        <v>117</v>
      </c>
      <c r="F116" s="53" t="s">
        <v>56</v>
      </c>
      <c r="G116" s="54">
        <f>'[1]главы'!H198+'[1]главы'!H614+'[1]главы'!H147</f>
        <v>66440</v>
      </c>
      <c r="H116" s="54">
        <f>'[1]главы'!I198+'[1]главы'!I614+'[1]главы'!I147</f>
        <v>0</v>
      </c>
      <c r="I116" s="18">
        <v>14419816.46</v>
      </c>
      <c r="J116" s="18">
        <v>14391000</v>
      </c>
      <c r="K116" s="11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4" customFormat="1" ht="0.75" customHeight="1" hidden="1">
      <c r="A117" s="77" t="s">
        <v>169</v>
      </c>
      <c r="B117" s="83">
        <v>303</v>
      </c>
      <c r="C117" s="75" t="s">
        <v>18</v>
      </c>
      <c r="D117" s="75" t="s">
        <v>11</v>
      </c>
      <c r="E117" s="76" t="s">
        <v>131</v>
      </c>
      <c r="F117" s="75" t="s">
        <v>56</v>
      </c>
      <c r="G117" s="54"/>
      <c r="H117" s="54"/>
      <c r="I117" s="64">
        <v>643900</v>
      </c>
      <c r="J117" s="18">
        <v>0</v>
      </c>
      <c r="K117" s="11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4" customFormat="1" ht="33" customHeight="1" hidden="1">
      <c r="A118" s="85" t="s">
        <v>170</v>
      </c>
      <c r="B118" s="37">
        <v>303</v>
      </c>
      <c r="C118" s="72" t="s">
        <v>18</v>
      </c>
      <c r="D118" s="72" t="s">
        <v>27</v>
      </c>
      <c r="E118" s="86"/>
      <c r="F118" s="72"/>
      <c r="G118" s="87"/>
      <c r="H118" s="88">
        <f aca="true" t="shared" si="2" ref="H118:J121">+H119</f>
        <v>220000</v>
      </c>
      <c r="I118" s="63">
        <f t="shared" si="2"/>
        <v>26640</v>
      </c>
      <c r="J118" s="63">
        <f t="shared" si="2"/>
        <v>26640</v>
      </c>
      <c r="K118" s="11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2" customFormat="1" ht="33" customHeight="1">
      <c r="A119" s="89" t="s">
        <v>171</v>
      </c>
      <c r="B119" s="90">
        <v>303</v>
      </c>
      <c r="C119" s="91" t="s">
        <v>18</v>
      </c>
      <c r="D119" s="91" t="s">
        <v>27</v>
      </c>
      <c r="E119" s="86" t="s">
        <v>172</v>
      </c>
      <c r="F119" s="91"/>
      <c r="G119" s="92"/>
      <c r="H119" s="93">
        <f t="shared" si="2"/>
        <v>220000</v>
      </c>
      <c r="I119" s="63">
        <f t="shared" si="2"/>
        <v>26640</v>
      </c>
      <c r="J119" s="63">
        <f t="shared" si="2"/>
        <v>26640</v>
      </c>
      <c r="K119" s="119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2" customFormat="1" ht="21" customHeight="1">
      <c r="A120" s="77" t="s">
        <v>170</v>
      </c>
      <c r="B120" s="14">
        <v>303</v>
      </c>
      <c r="C120" s="75" t="s">
        <v>173</v>
      </c>
      <c r="D120" s="75" t="s">
        <v>27</v>
      </c>
      <c r="E120" s="61" t="s">
        <v>174</v>
      </c>
      <c r="F120" s="53"/>
      <c r="G120" s="92"/>
      <c r="H120" s="94">
        <f t="shared" si="2"/>
        <v>220000</v>
      </c>
      <c r="I120" s="64">
        <f t="shared" si="2"/>
        <v>26640</v>
      </c>
      <c r="J120" s="64">
        <f t="shared" si="2"/>
        <v>26640</v>
      </c>
      <c r="K120" s="119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7" customFormat="1" ht="35.25" customHeight="1">
      <c r="A121" s="77" t="s">
        <v>167</v>
      </c>
      <c r="B121" s="13">
        <v>303</v>
      </c>
      <c r="C121" s="75" t="s">
        <v>18</v>
      </c>
      <c r="D121" s="75" t="s">
        <v>27</v>
      </c>
      <c r="E121" s="61" t="s">
        <v>106</v>
      </c>
      <c r="F121" s="53"/>
      <c r="G121" s="92"/>
      <c r="H121" s="94">
        <f t="shared" si="2"/>
        <v>220000</v>
      </c>
      <c r="I121" s="64">
        <f t="shared" si="2"/>
        <v>26640</v>
      </c>
      <c r="J121" s="64">
        <f t="shared" si="2"/>
        <v>26640</v>
      </c>
      <c r="K121" s="119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s="7" customFormat="1" ht="33" customHeight="1">
      <c r="A122" s="12" t="s">
        <v>168</v>
      </c>
      <c r="B122" s="13">
        <v>303</v>
      </c>
      <c r="C122" s="75" t="s">
        <v>18</v>
      </c>
      <c r="D122" s="75" t="s">
        <v>27</v>
      </c>
      <c r="E122" s="61" t="s">
        <v>106</v>
      </c>
      <c r="F122" s="53" t="s">
        <v>54</v>
      </c>
      <c r="G122" s="84"/>
      <c r="H122" s="94">
        <v>220000</v>
      </c>
      <c r="I122" s="64">
        <v>26640</v>
      </c>
      <c r="J122" s="18">
        <v>26640</v>
      </c>
      <c r="K122" s="119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s="7" customFormat="1" ht="33.75" customHeight="1">
      <c r="A123" s="36" t="s">
        <v>43</v>
      </c>
      <c r="B123" s="37">
        <v>303</v>
      </c>
      <c r="C123" s="51" t="s">
        <v>18</v>
      </c>
      <c r="D123" s="51" t="s">
        <v>18</v>
      </c>
      <c r="E123" s="51"/>
      <c r="F123" s="51"/>
      <c r="G123" s="52"/>
      <c r="H123" s="52"/>
      <c r="I123" s="20">
        <f>+I126+I128+I130+I124</f>
        <v>305250</v>
      </c>
      <c r="J123" s="20">
        <f>+J126+J128+J130+J124</f>
        <v>305190.7</v>
      </c>
      <c r="K123" s="11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s="3" customFormat="1" ht="32.25" customHeight="1">
      <c r="A124" s="12" t="s">
        <v>75</v>
      </c>
      <c r="B124" s="14">
        <v>303</v>
      </c>
      <c r="C124" s="53" t="s">
        <v>18</v>
      </c>
      <c r="D124" s="53" t="s">
        <v>18</v>
      </c>
      <c r="E124" s="53" t="s">
        <v>132</v>
      </c>
      <c r="F124" s="53"/>
      <c r="G124" s="54"/>
      <c r="H124" s="54"/>
      <c r="I124" s="18">
        <f>I125</f>
        <v>100000</v>
      </c>
      <c r="J124" s="18">
        <f>J125</f>
        <v>100000</v>
      </c>
      <c r="K124" s="119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11" ht="16.5">
      <c r="A125" s="12" t="s">
        <v>164</v>
      </c>
      <c r="B125" s="13">
        <v>303</v>
      </c>
      <c r="C125" s="53" t="s">
        <v>18</v>
      </c>
      <c r="D125" s="53" t="s">
        <v>18</v>
      </c>
      <c r="E125" s="53" t="s">
        <v>132</v>
      </c>
      <c r="F125" s="53" t="s">
        <v>183</v>
      </c>
      <c r="G125" s="54"/>
      <c r="H125" s="54"/>
      <c r="I125" s="18">
        <v>100000</v>
      </c>
      <c r="J125" s="18">
        <v>100000</v>
      </c>
      <c r="K125" s="119"/>
    </row>
    <row r="126" spans="1:24" s="4" customFormat="1" ht="18" customHeight="1">
      <c r="A126" s="12" t="s">
        <v>75</v>
      </c>
      <c r="B126" s="14">
        <v>303</v>
      </c>
      <c r="C126" s="53" t="s">
        <v>18</v>
      </c>
      <c r="D126" s="53" t="s">
        <v>18</v>
      </c>
      <c r="E126" s="53" t="s">
        <v>134</v>
      </c>
      <c r="F126" s="53"/>
      <c r="G126" s="54"/>
      <c r="H126" s="54"/>
      <c r="I126" s="18">
        <f>I127</f>
        <v>100000</v>
      </c>
      <c r="J126" s="18">
        <f>J127</f>
        <v>99940.7</v>
      </c>
      <c r="K126" s="11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33" customHeight="1">
      <c r="A127" s="12" t="s">
        <v>159</v>
      </c>
      <c r="B127" s="13">
        <v>303</v>
      </c>
      <c r="C127" s="53" t="s">
        <v>18</v>
      </c>
      <c r="D127" s="53" t="s">
        <v>18</v>
      </c>
      <c r="E127" s="53" t="s">
        <v>134</v>
      </c>
      <c r="F127" s="53" t="s">
        <v>158</v>
      </c>
      <c r="G127" s="54"/>
      <c r="H127" s="54"/>
      <c r="I127" s="18">
        <v>100000</v>
      </c>
      <c r="J127" s="18">
        <v>99940.7</v>
      </c>
      <c r="K127" s="119"/>
      <c r="L127" s="95" t="s">
        <v>175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18" customHeight="1">
      <c r="A128" s="12" t="s">
        <v>75</v>
      </c>
      <c r="B128" s="14">
        <v>303</v>
      </c>
      <c r="C128" s="53" t="s">
        <v>18</v>
      </c>
      <c r="D128" s="53" t="s">
        <v>18</v>
      </c>
      <c r="E128" s="53" t="s">
        <v>135</v>
      </c>
      <c r="F128" s="53"/>
      <c r="G128" s="54"/>
      <c r="H128" s="54"/>
      <c r="I128" s="18">
        <f>I129</f>
        <v>90000</v>
      </c>
      <c r="J128" s="18">
        <f>J129</f>
        <v>90000</v>
      </c>
      <c r="K128" s="119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3.75" customHeight="1">
      <c r="A129" s="12" t="s">
        <v>80</v>
      </c>
      <c r="B129" s="13">
        <v>303</v>
      </c>
      <c r="C129" s="53" t="s">
        <v>18</v>
      </c>
      <c r="D129" s="53" t="s">
        <v>18</v>
      </c>
      <c r="E129" s="53" t="s">
        <v>135</v>
      </c>
      <c r="F129" s="53" t="s">
        <v>158</v>
      </c>
      <c r="G129" s="54"/>
      <c r="H129" s="54"/>
      <c r="I129" s="18">
        <v>90000</v>
      </c>
      <c r="J129" s="18">
        <v>90000</v>
      </c>
      <c r="K129" s="119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18" customHeight="1">
      <c r="A130" s="12" t="s">
        <v>76</v>
      </c>
      <c r="B130" s="14">
        <v>303</v>
      </c>
      <c r="C130" s="53" t="s">
        <v>18</v>
      </c>
      <c r="D130" s="53" t="s">
        <v>18</v>
      </c>
      <c r="E130" s="53" t="s">
        <v>141</v>
      </c>
      <c r="F130" s="53"/>
      <c r="G130" s="54"/>
      <c r="H130" s="54"/>
      <c r="I130" s="18">
        <f>I131</f>
        <v>15250</v>
      </c>
      <c r="J130" s="18">
        <f>J131</f>
        <v>15250</v>
      </c>
      <c r="K130" s="119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33.75" customHeight="1">
      <c r="A131" s="12" t="s">
        <v>80</v>
      </c>
      <c r="B131" s="13">
        <v>303</v>
      </c>
      <c r="C131" s="53" t="s">
        <v>18</v>
      </c>
      <c r="D131" s="53" t="s">
        <v>18</v>
      </c>
      <c r="E131" s="53" t="s">
        <v>141</v>
      </c>
      <c r="F131" s="53" t="s">
        <v>54</v>
      </c>
      <c r="G131" s="54" t="e">
        <f>#REF!</f>
        <v>#REF!</v>
      </c>
      <c r="H131" s="54" t="e">
        <f>#REF!</f>
        <v>#REF!</v>
      </c>
      <c r="I131" s="18">
        <v>15250</v>
      </c>
      <c r="J131" s="18">
        <v>15250</v>
      </c>
      <c r="K131" s="119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39" customFormat="1" ht="33.75" customHeight="1">
      <c r="A132" s="36" t="s">
        <v>31</v>
      </c>
      <c r="B132" s="37">
        <v>303</v>
      </c>
      <c r="C132" s="51" t="s">
        <v>18</v>
      </c>
      <c r="D132" s="51" t="s">
        <v>21</v>
      </c>
      <c r="E132" s="51"/>
      <c r="F132" s="51"/>
      <c r="G132" s="52" t="e">
        <f>#REF!+G133+#REF!</f>
        <v>#REF!</v>
      </c>
      <c r="H132" s="52" t="e">
        <f>#REF!+H133+#REF!</f>
        <v>#REF!</v>
      </c>
      <c r="I132" s="20">
        <f>I133+I141</f>
        <v>60304.8</v>
      </c>
      <c r="J132" s="20">
        <f>J133+J141</f>
        <v>60304.8</v>
      </c>
      <c r="K132" s="122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4" customFormat="1" ht="28.5" customHeight="1">
      <c r="A133" s="12" t="s">
        <v>70</v>
      </c>
      <c r="B133" s="14">
        <v>303</v>
      </c>
      <c r="C133" s="53" t="s">
        <v>18</v>
      </c>
      <c r="D133" s="53" t="s">
        <v>21</v>
      </c>
      <c r="E133" s="53" t="s">
        <v>133</v>
      </c>
      <c r="F133" s="53"/>
      <c r="G133" s="54" t="e">
        <f>#REF!+G135</f>
        <v>#REF!</v>
      </c>
      <c r="H133" s="54" t="e">
        <f>#REF!+H135</f>
        <v>#REF!</v>
      </c>
      <c r="I133" s="18">
        <f>I135+I140+I138+I137</f>
        <v>60304.8</v>
      </c>
      <c r="J133" s="18">
        <f>J135+J140+J138+J137</f>
        <v>60304.8</v>
      </c>
      <c r="K133" s="119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4" customFormat="1" ht="33.75" customHeight="1">
      <c r="A134" s="12" t="s">
        <v>75</v>
      </c>
      <c r="B134" s="13">
        <v>303</v>
      </c>
      <c r="C134" s="53" t="s">
        <v>18</v>
      </c>
      <c r="D134" s="53" t="s">
        <v>21</v>
      </c>
      <c r="E134" s="53" t="s">
        <v>132</v>
      </c>
      <c r="F134" s="53"/>
      <c r="G134" s="54"/>
      <c r="H134" s="54"/>
      <c r="I134" s="18">
        <f>I135</f>
        <v>0</v>
      </c>
      <c r="J134" s="18">
        <f>J135</f>
        <v>0</v>
      </c>
      <c r="K134" s="119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7" customFormat="1" ht="27.75" customHeight="1">
      <c r="A135" s="56" t="s">
        <v>164</v>
      </c>
      <c r="B135" s="13">
        <v>303</v>
      </c>
      <c r="C135" s="53" t="s">
        <v>18</v>
      </c>
      <c r="D135" s="53" t="s">
        <v>21</v>
      </c>
      <c r="E135" s="53" t="s">
        <v>132</v>
      </c>
      <c r="F135" s="53" t="s">
        <v>158</v>
      </c>
      <c r="G135" s="54">
        <f>'[1]главы'!H228</f>
        <v>362</v>
      </c>
      <c r="H135" s="54">
        <f>'[1]главы'!I228</f>
        <v>0</v>
      </c>
      <c r="I135" s="18">
        <v>0</v>
      </c>
      <c r="J135" s="18">
        <v>0</v>
      </c>
      <c r="K135" s="119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19" s="7" customFormat="1" ht="16.5">
      <c r="A136" s="12" t="s">
        <v>77</v>
      </c>
      <c r="B136" s="13">
        <v>303</v>
      </c>
      <c r="C136" s="53" t="s">
        <v>18</v>
      </c>
      <c r="D136" s="53" t="s">
        <v>21</v>
      </c>
      <c r="E136" s="53" t="s">
        <v>166</v>
      </c>
      <c r="F136" s="53"/>
      <c r="G136" s="54"/>
      <c r="H136" s="54"/>
      <c r="I136" s="18">
        <f>I137</f>
        <v>34974.8</v>
      </c>
      <c r="J136" s="18">
        <f>J137</f>
        <v>34974.8</v>
      </c>
      <c r="K136" s="119"/>
      <c r="L136" s="27"/>
      <c r="M136" s="27"/>
      <c r="N136" s="27"/>
      <c r="O136" s="27"/>
      <c r="P136" s="27"/>
      <c r="Q136" s="27"/>
      <c r="R136" s="27"/>
      <c r="S136" s="27"/>
    </row>
    <row r="137" spans="1:19" s="7" customFormat="1" ht="33">
      <c r="A137" s="56" t="s">
        <v>80</v>
      </c>
      <c r="B137" s="13">
        <v>303</v>
      </c>
      <c r="C137" s="53" t="s">
        <v>18</v>
      </c>
      <c r="D137" s="53" t="s">
        <v>21</v>
      </c>
      <c r="E137" s="53" t="s">
        <v>166</v>
      </c>
      <c r="F137" s="53" t="s">
        <v>54</v>
      </c>
      <c r="G137" s="54"/>
      <c r="H137" s="54"/>
      <c r="I137" s="18">
        <v>34974.8</v>
      </c>
      <c r="J137" s="18">
        <v>34974.8</v>
      </c>
      <c r="K137" s="119"/>
      <c r="L137" s="27"/>
      <c r="M137" s="27"/>
      <c r="N137" s="27"/>
      <c r="O137" s="27"/>
      <c r="P137" s="27"/>
      <c r="Q137" s="27"/>
      <c r="R137" s="27"/>
      <c r="S137" s="27"/>
    </row>
    <row r="138" spans="1:19" s="7" customFormat="1" ht="16.5">
      <c r="A138" s="56" t="s">
        <v>164</v>
      </c>
      <c r="B138" s="13">
        <v>303</v>
      </c>
      <c r="C138" s="53" t="s">
        <v>18</v>
      </c>
      <c r="D138" s="53" t="s">
        <v>21</v>
      </c>
      <c r="E138" s="53" t="s">
        <v>166</v>
      </c>
      <c r="F138" s="53"/>
      <c r="G138" s="54"/>
      <c r="H138" s="54"/>
      <c r="I138" s="18">
        <v>0</v>
      </c>
      <c r="J138" s="18">
        <v>0</v>
      </c>
      <c r="K138" s="119"/>
      <c r="L138" s="27"/>
      <c r="M138" s="27"/>
      <c r="N138" s="27"/>
      <c r="O138" s="27"/>
      <c r="P138" s="27"/>
      <c r="Q138" s="27"/>
      <c r="R138" s="27"/>
      <c r="S138" s="27"/>
    </row>
    <row r="139" spans="1:19" s="7" customFormat="1" ht="16.5">
      <c r="A139" s="12" t="s">
        <v>76</v>
      </c>
      <c r="B139" s="14">
        <v>303</v>
      </c>
      <c r="C139" s="53" t="s">
        <v>18</v>
      </c>
      <c r="D139" s="53" t="s">
        <v>21</v>
      </c>
      <c r="E139" s="53" t="s">
        <v>136</v>
      </c>
      <c r="F139" s="53"/>
      <c r="G139" s="54"/>
      <c r="H139" s="54"/>
      <c r="I139" s="18">
        <f>I140</f>
        <v>25330</v>
      </c>
      <c r="J139" s="18">
        <f>J140</f>
        <v>25330</v>
      </c>
      <c r="K139" s="119"/>
      <c r="L139" s="27"/>
      <c r="M139" s="27"/>
      <c r="N139" s="27"/>
      <c r="O139" s="27"/>
      <c r="P139" s="27"/>
      <c r="Q139" s="27"/>
      <c r="R139" s="27"/>
      <c r="S139" s="27"/>
    </row>
    <row r="140" spans="1:19" s="7" customFormat="1" ht="33">
      <c r="A140" s="56" t="s">
        <v>80</v>
      </c>
      <c r="B140" s="13">
        <v>303</v>
      </c>
      <c r="C140" s="53" t="s">
        <v>18</v>
      </c>
      <c r="D140" s="53" t="s">
        <v>21</v>
      </c>
      <c r="E140" s="53" t="s">
        <v>136</v>
      </c>
      <c r="F140" s="53" t="s">
        <v>54</v>
      </c>
      <c r="G140" s="54"/>
      <c r="H140" s="54"/>
      <c r="I140" s="18">
        <v>25330</v>
      </c>
      <c r="J140" s="18">
        <v>25330</v>
      </c>
      <c r="K140" s="119"/>
      <c r="L140" s="27"/>
      <c r="M140" s="27"/>
      <c r="N140" s="27"/>
      <c r="O140" s="27"/>
      <c r="P140" s="27"/>
      <c r="Q140" s="27"/>
      <c r="R140" s="27"/>
      <c r="S140" s="27"/>
    </row>
    <row r="141" spans="1:19" s="9" customFormat="1" ht="15.75" customHeight="1">
      <c r="A141" s="56" t="s">
        <v>84</v>
      </c>
      <c r="B141" s="13">
        <v>303</v>
      </c>
      <c r="C141" s="53" t="s">
        <v>18</v>
      </c>
      <c r="D141" s="53" t="s">
        <v>21</v>
      </c>
      <c r="E141" s="53" t="s">
        <v>137</v>
      </c>
      <c r="F141" s="53"/>
      <c r="G141" s="54"/>
      <c r="H141" s="54"/>
      <c r="I141" s="18">
        <f>I142</f>
        <v>0</v>
      </c>
      <c r="J141" s="18">
        <f>J142</f>
        <v>0</v>
      </c>
      <c r="K141" s="119"/>
      <c r="L141" s="29"/>
      <c r="M141" s="29"/>
      <c r="N141" s="29"/>
      <c r="O141" s="29"/>
      <c r="P141" s="29"/>
      <c r="Q141" s="29"/>
      <c r="R141" s="29"/>
      <c r="S141" s="29"/>
    </row>
    <row r="142" spans="1:24" s="9" customFormat="1" ht="15.75" customHeight="1">
      <c r="A142" s="56" t="s">
        <v>83</v>
      </c>
      <c r="B142" s="13">
        <v>303</v>
      </c>
      <c r="C142" s="53" t="s">
        <v>18</v>
      </c>
      <c r="D142" s="53" t="s">
        <v>21</v>
      </c>
      <c r="E142" s="53" t="s">
        <v>137</v>
      </c>
      <c r="F142" s="53" t="s">
        <v>60</v>
      </c>
      <c r="G142" s="54"/>
      <c r="H142" s="54"/>
      <c r="I142" s="18"/>
      <c r="J142" s="18"/>
      <c r="K142" s="11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s="9" customFormat="1" ht="17.25" customHeight="1">
      <c r="A143" s="36" t="s">
        <v>138</v>
      </c>
      <c r="B143" s="37">
        <v>303</v>
      </c>
      <c r="C143" s="51" t="s">
        <v>32</v>
      </c>
      <c r="D143" s="51" t="s">
        <v>48</v>
      </c>
      <c r="E143" s="51"/>
      <c r="F143" s="51"/>
      <c r="G143" s="52" t="e">
        <f>#REF!+#REF!+G148</f>
        <v>#REF!</v>
      </c>
      <c r="H143" s="52" t="e">
        <f>#REF!+#REF!+H148</f>
        <v>#REF!</v>
      </c>
      <c r="I143" s="20">
        <f>I144+I148</f>
        <v>723001.14</v>
      </c>
      <c r="J143" s="20">
        <f>J144+J148</f>
        <v>722496.8400000001</v>
      </c>
      <c r="K143" s="49">
        <f>J143/I143</f>
        <v>0.9993024907263632</v>
      </c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s="9" customFormat="1" ht="28.5" customHeight="1">
      <c r="A144" s="36" t="s">
        <v>33</v>
      </c>
      <c r="B144" s="38">
        <v>303</v>
      </c>
      <c r="C144" s="51" t="s">
        <v>32</v>
      </c>
      <c r="D144" s="51" t="s">
        <v>8</v>
      </c>
      <c r="E144" s="51"/>
      <c r="F144" s="51"/>
      <c r="G144" s="52"/>
      <c r="H144" s="52"/>
      <c r="I144" s="20">
        <f>I147</f>
        <v>500000</v>
      </c>
      <c r="J144" s="20">
        <f>J147</f>
        <v>500000</v>
      </c>
      <c r="K144" s="117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s="2" customFormat="1" ht="41.25" customHeight="1">
      <c r="A145" s="12" t="s">
        <v>68</v>
      </c>
      <c r="B145" s="13">
        <v>303</v>
      </c>
      <c r="C145" s="53" t="s">
        <v>32</v>
      </c>
      <c r="D145" s="53" t="s">
        <v>8</v>
      </c>
      <c r="E145" s="53" t="s">
        <v>119</v>
      </c>
      <c r="F145" s="51"/>
      <c r="G145" s="52"/>
      <c r="H145" s="52"/>
      <c r="I145" s="18">
        <f>I147</f>
        <v>500000</v>
      </c>
      <c r="J145" s="18">
        <f>J147</f>
        <v>500000</v>
      </c>
      <c r="K145" s="123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s="4" customFormat="1" ht="33.75" customHeight="1">
      <c r="A146" s="12" t="s">
        <v>69</v>
      </c>
      <c r="B146" s="13">
        <v>303</v>
      </c>
      <c r="C146" s="53" t="s">
        <v>32</v>
      </c>
      <c r="D146" s="53" t="s">
        <v>8</v>
      </c>
      <c r="E146" s="53" t="s">
        <v>139</v>
      </c>
      <c r="F146" s="51"/>
      <c r="G146" s="52"/>
      <c r="H146" s="52"/>
      <c r="I146" s="18">
        <f>I147</f>
        <v>500000</v>
      </c>
      <c r="J146" s="18">
        <f>J147</f>
        <v>500000</v>
      </c>
      <c r="K146" s="12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39" customFormat="1" ht="15.75" customHeight="1">
      <c r="A147" s="12" t="s">
        <v>80</v>
      </c>
      <c r="B147" s="14">
        <v>303</v>
      </c>
      <c r="C147" s="53" t="s">
        <v>32</v>
      </c>
      <c r="D147" s="53" t="s">
        <v>8</v>
      </c>
      <c r="E147" s="53" t="s">
        <v>139</v>
      </c>
      <c r="F147" s="53" t="s">
        <v>54</v>
      </c>
      <c r="G147" s="52"/>
      <c r="H147" s="52"/>
      <c r="I147" s="18">
        <v>500000</v>
      </c>
      <c r="J147" s="18">
        <v>500000</v>
      </c>
      <c r="K147" s="123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s="4" customFormat="1" ht="33" customHeight="1">
      <c r="A148" s="36" t="s">
        <v>34</v>
      </c>
      <c r="B148" s="13">
        <v>303</v>
      </c>
      <c r="C148" s="51" t="s">
        <v>32</v>
      </c>
      <c r="D148" s="51" t="s">
        <v>14</v>
      </c>
      <c r="E148" s="51"/>
      <c r="F148" s="51"/>
      <c r="G148" s="52" t="e">
        <f>#REF!+#REF!</f>
        <v>#REF!</v>
      </c>
      <c r="H148" s="52" t="e">
        <f>#REF!+#REF!</f>
        <v>#REF!</v>
      </c>
      <c r="I148" s="20">
        <f>+I149+I152+I154+I156</f>
        <v>223001.14</v>
      </c>
      <c r="J148" s="20">
        <f>J152+J156</f>
        <v>222496.84000000003</v>
      </c>
      <c r="K148" s="12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4" customFormat="1" ht="33" customHeight="1">
      <c r="A149" s="12" t="s">
        <v>70</v>
      </c>
      <c r="B149" s="13">
        <v>303</v>
      </c>
      <c r="C149" s="53" t="s">
        <v>32</v>
      </c>
      <c r="D149" s="53" t="s">
        <v>14</v>
      </c>
      <c r="E149" s="53" t="s">
        <v>133</v>
      </c>
      <c r="F149" s="17"/>
      <c r="G149" s="17"/>
      <c r="H149" s="17"/>
      <c r="I149" s="70">
        <v>0</v>
      </c>
      <c r="J149" s="70">
        <v>0</v>
      </c>
      <c r="K149" s="12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39" customFormat="1" ht="15.75" customHeight="1">
      <c r="A150" s="12" t="s">
        <v>75</v>
      </c>
      <c r="B150" s="13">
        <v>303</v>
      </c>
      <c r="C150" s="53" t="s">
        <v>32</v>
      </c>
      <c r="D150" s="53" t="s">
        <v>14</v>
      </c>
      <c r="E150" s="53" t="s">
        <v>132</v>
      </c>
      <c r="F150" s="53"/>
      <c r="G150" s="54"/>
      <c r="H150" s="54"/>
      <c r="I150" s="18">
        <f>I151</f>
        <v>0</v>
      </c>
      <c r="J150" s="18">
        <f>J151</f>
        <v>0</v>
      </c>
      <c r="K150" s="119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4" customFormat="1" ht="54" customHeight="1">
      <c r="A151" s="12" t="s">
        <v>80</v>
      </c>
      <c r="B151" s="14">
        <v>303</v>
      </c>
      <c r="C151" s="53" t="s">
        <v>32</v>
      </c>
      <c r="D151" s="53" t="s">
        <v>14</v>
      </c>
      <c r="E151" s="53" t="s">
        <v>132</v>
      </c>
      <c r="F151" s="53" t="s">
        <v>54</v>
      </c>
      <c r="G151" s="54" t="e">
        <f>#REF!</f>
        <v>#REF!</v>
      </c>
      <c r="H151" s="54" t="e">
        <f>#REF!</f>
        <v>#REF!</v>
      </c>
      <c r="I151" s="18">
        <v>0</v>
      </c>
      <c r="J151" s="18">
        <v>0</v>
      </c>
      <c r="K151" s="119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4" customFormat="1" ht="36.75" customHeight="1">
      <c r="A152" s="12" t="s">
        <v>176</v>
      </c>
      <c r="B152" s="13">
        <v>303</v>
      </c>
      <c r="C152" s="53" t="s">
        <v>32</v>
      </c>
      <c r="D152" s="53" t="s">
        <v>14</v>
      </c>
      <c r="E152" s="53" t="s">
        <v>140</v>
      </c>
      <c r="F152" s="53"/>
      <c r="G152" s="54"/>
      <c r="H152" s="54"/>
      <c r="I152" s="18">
        <f>I153</f>
        <v>200000</v>
      </c>
      <c r="J152" s="18">
        <f>J153</f>
        <v>199495.7</v>
      </c>
      <c r="K152" s="119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4" customFormat="1" ht="35.25" customHeight="1">
      <c r="A153" s="12" t="s">
        <v>80</v>
      </c>
      <c r="B153" s="13">
        <v>303</v>
      </c>
      <c r="C153" s="53" t="s">
        <v>32</v>
      </c>
      <c r="D153" s="53" t="s">
        <v>14</v>
      </c>
      <c r="E153" s="53" t="s">
        <v>140</v>
      </c>
      <c r="F153" s="53" t="s">
        <v>54</v>
      </c>
      <c r="G153" s="54" t="e">
        <f>#REF!</f>
        <v>#REF!</v>
      </c>
      <c r="H153" s="54" t="e">
        <f>#REF!</f>
        <v>#REF!</v>
      </c>
      <c r="I153" s="18">
        <v>200000</v>
      </c>
      <c r="J153" s="18">
        <v>199495.7</v>
      </c>
      <c r="K153" s="119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4" customFormat="1" ht="23.25" customHeight="1">
      <c r="A154" s="12" t="s">
        <v>76</v>
      </c>
      <c r="B154" s="13">
        <v>303</v>
      </c>
      <c r="C154" s="53" t="s">
        <v>32</v>
      </c>
      <c r="D154" s="53" t="s">
        <v>14</v>
      </c>
      <c r="E154" s="53" t="s">
        <v>141</v>
      </c>
      <c r="F154" s="53"/>
      <c r="G154" s="54"/>
      <c r="H154" s="54"/>
      <c r="I154" s="18">
        <f>I155</f>
        <v>0</v>
      </c>
      <c r="J154" s="18">
        <f>J155</f>
        <v>0</v>
      </c>
      <c r="K154" s="119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4" customFormat="1" ht="15.75" customHeight="1">
      <c r="A155" s="12" t="s">
        <v>80</v>
      </c>
      <c r="B155" s="13">
        <v>303</v>
      </c>
      <c r="C155" s="53" t="s">
        <v>32</v>
      </c>
      <c r="D155" s="53" t="s">
        <v>14</v>
      </c>
      <c r="E155" s="53" t="s">
        <v>141</v>
      </c>
      <c r="F155" s="53" t="s">
        <v>54</v>
      </c>
      <c r="G155" s="54" t="e">
        <f>#REF!</f>
        <v>#REF!</v>
      </c>
      <c r="H155" s="54" t="e">
        <f>#REF!</f>
        <v>#REF!</v>
      </c>
      <c r="I155" s="18">
        <v>0</v>
      </c>
      <c r="J155" s="18">
        <v>0</v>
      </c>
      <c r="K155" s="119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4" customFormat="1" ht="15.75" customHeight="1">
      <c r="A156" s="12" t="s">
        <v>69</v>
      </c>
      <c r="B156" s="13">
        <v>303</v>
      </c>
      <c r="C156" s="53" t="s">
        <v>32</v>
      </c>
      <c r="D156" s="53" t="s">
        <v>14</v>
      </c>
      <c r="E156" s="53" t="s">
        <v>139</v>
      </c>
      <c r="F156" s="53"/>
      <c r="G156" s="54"/>
      <c r="H156" s="54"/>
      <c r="I156" s="18">
        <f>I157</f>
        <v>23001.14</v>
      </c>
      <c r="J156" s="18">
        <f>J157</f>
        <v>23001.14</v>
      </c>
      <c r="K156" s="119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4" customFormat="1" ht="15.75" customHeight="1">
      <c r="A157" s="12" t="s">
        <v>80</v>
      </c>
      <c r="B157" s="13">
        <v>303</v>
      </c>
      <c r="C157" s="53" t="s">
        <v>32</v>
      </c>
      <c r="D157" s="53" t="s">
        <v>14</v>
      </c>
      <c r="E157" s="53" t="s">
        <v>139</v>
      </c>
      <c r="F157" s="53" t="s">
        <v>54</v>
      </c>
      <c r="G157" s="54"/>
      <c r="H157" s="54"/>
      <c r="I157" s="18">
        <v>23001.14</v>
      </c>
      <c r="J157" s="18">
        <v>23001.14</v>
      </c>
      <c r="K157" s="119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4" customFormat="1" ht="15.75" customHeight="1">
      <c r="A158" s="36" t="s">
        <v>184</v>
      </c>
      <c r="B158" s="37">
        <v>303</v>
      </c>
      <c r="C158" s="51" t="s">
        <v>21</v>
      </c>
      <c r="D158" s="51" t="s">
        <v>48</v>
      </c>
      <c r="E158" s="51"/>
      <c r="F158" s="51"/>
      <c r="G158" s="52"/>
      <c r="H158" s="52"/>
      <c r="I158" s="20">
        <f>I159+I161</f>
        <v>880715</v>
      </c>
      <c r="J158" s="20">
        <f>J159+J161</f>
        <v>880715</v>
      </c>
      <c r="K158" s="132">
        <f>J158/I158</f>
        <v>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4" customFormat="1" ht="18.75" customHeight="1">
      <c r="A159" s="12" t="s">
        <v>75</v>
      </c>
      <c r="B159" s="13">
        <v>303</v>
      </c>
      <c r="C159" s="53" t="s">
        <v>21</v>
      </c>
      <c r="D159" s="53" t="s">
        <v>8</v>
      </c>
      <c r="E159" s="53" t="s">
        <v>135</v>
      </c>
      <c r="F159" s="53"/>
      <c r="G159" s="54"/>
      <c r="H159" s="54"/>
      <c r="I159" s="18">
        <v>30000</v>
      </c>
      <c r="J159" s="18">
        <v>30000</v>
      </c>
      <c r="K159" s="119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" customFormat="1" ht="34.5" customHeight="1">
      <c r="A160" s="12" t="s">
        <v>168</v>
      </c>
      <c r="B160" s="13">
        <v>303</v>
      </c>
      <c r="C160" s="53" t="s">
        <v>21</v>
      </c>
      <c r="D160" s="53" t="s">
        <v>8</v>
      </c>
      <c r="E160" s="53" t="s">
        <v>135</v>
      </c>
      <c r="F160" s="53"/>
      <c r="G160" s="54"/>
      <c r="H160" s="54"/>
      <c r="I160" s="18">
        <v>30000</v>
      </c>
      <c r="J160" s="18">
        <v>30000</v>
      </c>
      <c r="K160" s="119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4" customFormat="1" ht="26.25" customHeight="1">
      <c r="A161" s="12" t="s">
        <v>189</v>
      </c>
      <c r="B161" s="13">
        <v>303</v>
      </c>
      <c r="C161" s="53" t="s">
        <v>21</v>
      </c>
      <c r="D161" s="53" t="s">
        <v>21</v>
      </c>
      <c r="E161" s="53" t="s">
        <v>190</v>
      </c>
      <c r="F161" s="53"/>
      <c r="G161" s="54"/>
      <c r="H161" s="54"/>
      <c r="I161" s="18">
        <v>850715</v>
      </c>
      <c r="J161" s="18">
        <v>850715</v>
      </c>
      <c r="K161" s="119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18.75" customHeight="1">
      <c r="A162" s="12" t="s">
        <v>191</v>
      </c>
      <c r="B162" s="13">
        <v>303</v>
      </c>
      <c r="C162" s="53" t="s">
        <v>21</v>
      </c>
      <c r="D162" s="53" t="s">
        <v>21</v>
      </c>
      <c r="E162" s="53" t="s">
        <v>190</v>
      </c>
      <c r="F162" s="53"/>
      <c r="G162" s="54"/>
      <c r="H162" s="54"/>
      <c r="I162" s="18">
        <v>850715</v>
      </c>
      <c r="J162" s="18">
        <v>850715</v>
      </c>
      <c r="K162" s="119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" customFormat="1" ht="18" customHeight="1">
      <c r="A163" s="36" t="s">
        <v>35</v>
      </c>
      <c r="B163" s="37">
        <v>303</v>
      </c>
      <c r="C163" s="51" t="s">
        <v>24</v>
      </c>
      <c r="D163" s="51" t="s">
        <v>48</v>
      </c>
      <c r="E163" s="51"/>
      <c r="F163" s="51"/>
      <c r="G163" s="52" t="e">
        <f>#REF!+#REF!+G169+#REF!+#REF!</f>
        <v>#REF!</v>
      </c>
      <c r="H163" s="52" t="e">
        <f>#REF!+#REF!+H169+#REF!+#REF!</f>
        <v>#REF!</v>
      </c>
      <c r="I163" s="20">
        <f>I169+I178+I164</f>
        <v>3055707.71</v>
      </c>
      <c r="J163" s="20">
        <f>J169+J178+J164</f>
        <v>2709628.9899999998</v>
      </c>
      <c r="K163" s="49">
        <f>J163/I163</f>
        <v>0.8867435131745633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13" s="26" customFormat="1" ht="25.5" customHeight="1">
      <c r="A164" s="71" t="s">
        <v>160</v>
      </c>
      <c r="B164" s="38">
        <v>303</v>
      </c>
      <c r="C164" s="72" t="s">
        <v>24</v>
      </c>
      <c r="D164" s="72" t="s">
        <v>8</v>
      </c>
      <c r="E164" s="73"/>
      <c r="F164" s="51"/>
      <c r="G164" s="52"/>
      <c r="H164" s="52"/>
      <c r="I164" s="20">
        <f aca="true" t="shared" si="3" ref="I164:J167">+I165</f>
        <v>365602.94</v>
      </c>
      <c r="J164" s="20">
        <f t="shared" si="3"/>
        <v>365602.94</v>
      </c>
      <c r="K164" s="49"/>
      <c r="L164" s="30"/>
      <c r="M164" s="30"/>
    </row>
    <row r="165" spans="1:13" s="5" customFormat="1" ht="21.75" customHeight="1">
      <c r="A165" s="78" t="s">
        <v>144</v>
      </c>
      <c r="B165" s="38">
        <v>303</v>
      </c>
      <c r="C165" s="72" t="s">
        <v>24</v>
      </c>
      <c r="D165" s="72" t="s">
        <v>8</v>
      </c>
      <c r="E165" s="73" t="s">
        <v>161</v>
      </c>
      <c r="F165" s="51"/>
      <c r="G165" s="52"/>
      <c r="H165" s="52"/>
      <c r="I165" s="20">
        <f t="shared" si="3"/>
        <v>365602.94</v>
      </c>
      <c r="J165" s="20">
        <f t="shared" si="3"/>
        <v>365602.94</v>
      </c>
      <c r="K165" s="49"/>
      <c r="L165" s="31"/>
      <c r="M165" s="31"/>
    </row>
    <row r="166" spans="1:11" s="5" customFormat="1" ht="15.75" customHeight="1">
      <c r="A166" s="74" t="s">
        <v>162</v>
      </c>
      <c r="B166" s="14">
        <v>303</v>
      </c>
      <c r="C166" s="75" t="s">
        <v>24</v>
      </c>
      <c r="D166" s="75" t="s">
        <v>8</v>
      </c>
      <c r="E166" s="76" t="s">
        <v>163</v>
      </c>
      <c r="F166" s="51"/>
      <c r="G166" s="52"/>
      <c r="H166" s="52"/>
      <c r="I166" s="18">
        <f t="shared" si="3"/>
        <v>365602.94</v>
      </c>
      <c r="J166" s="18">
        <f t="shared" si="3"/>
        <v>365602.94</v>
      </c>
      <c r="K166" s="49"/>
    </row>
    <row r="167" spans="1:11" s="5" customFormat="1" ht="16.5">
      <c r="A167" s="74" t="s">
        <v>37</v>
      </c>
      <c r="B167" s="13">
        <v>303</v>
      </c>
      <c r="C167" s="75" t="s">
        <v>24</v>
      </c>
      <c r="D167" s="75" t="s">
        <v>8</v>
      </c>
      <c r="E167" s="76" t="s">
        <v>142</v>
      </c>
      <c r="F167" s="51"/>
      <c r="G167" s="52"/>
      <c r="H167" s="52"/>
      <c r="I167" s="18">
        <f t="shared" si="3"/>
        <v>365602.94</v>
      </c>
      <c r="J167" s="18">
        <f t="shared" si="3"/>
        <v>365602.94</v>
      </c>
      <c r="K167" s="49"/>
    </row>
    <row r="168" spans="1:11" s="5" customFormat="1" ht="34.5" customHeight="1">
      <c r="A168" s="77" t="s">
        <v>164</v>
      </c>
      <c r="B168" s="14">
        <v>303</v>
      </c>
      <c r="C168" s="75" t="s">
        <v>24</v>
      </c>
      <c r="D168" s="75" t="s">
        <v>8</v>
      </c>
      <c r="E168" s="76" t="s">
        <v>142</v>
      </c>
      <c r="F168" s="53" t="s">
        <v>165</v>
      </c>
      <c r="G168" s="52"/>
      <c r="H168" s="52"/>
      <c r="I168" s="18">
        <v>365602.94</v>
      </c>
      <c r="J168" s="18">
        <v>365602.94</v>
      </c>
      <c r="K168" s="49"/>
    </row>
    <row r="169" spans="1:11" s="5" customFormat="1" ht="18" customHeight="1">
      <c r="A169" s="36" t="s">
        <v>36</v>
      </c>
      <c r="B169" s="38">
        <v>303</v>
      </c>
      <c r="C169" s="51" t="s">
        <v>24</v>
      </c>
      <c r="D169" s="51" t="s">
        <v>11</v>
      </c>
      <c r="E169" s="51"/>
      <c r="F169" s="51"/>
      <c r="G169" s="52" t="e">
        <f>#REF!+#REF!+#REF!</f>
        <v>#REF!</v>
      </c>
      <c r="H169" s="52" t="e">
        <f>#REF!+#REF!+#REF!</f>
        <v>#REF!</v>
      </c>
      <c r="I169" s="20">
        <f>I172+I174+I177+I176</f>
        <v>2056104.77</v>
      </c>
      <c r="J169" s="20">
        <f>J172+J174+J177+J176</f>
        <v>2054462.56</v>
      </c>
      <c r="K169" s="125"/>
    </row>
    <row r="170" spans="1:11" s="5" customFormat="1" ht="21" customHeight="1">
      <c r="A170" s="12" t="s">
        <v>144</v>
      </c>
      <c r="B170" s="13">
        <v>303</v>
      </c>
      <c r="C170" s="53" t="s">
        <v>24</v>
      </c>
      <c r="D170" s="53" t="s">
        <v>11</v>
      </c>
      <c r="E170" s="61" t="s">
        <v>143</v>
      </c>
      <c r="F170" s="53"/>
      <c r="G170" s="54"/>
      <c r="H170" s="54"/>
      <c r="I170" s="18">
        <f>I171</f>
        <v>48000</v>
      </c>
      <c r="J170" s="18">
        <f>J171</f>
        <v>48000</v>
      </c>
      <c r="K170" s="125"/>
    </row>
    <row r="171" spans="1:11" s="5" customFormat="1" ht="21.75" customHeight="1">
      <c r="A171" s="12" t="s">
        <v>37</v>
      </c>
      <c r="B171" s="13">
        <v>303</v>
      </c>
      <c r="C171" s="53" t="s">
        <v>24</v>
      </c>
      <c r="D171" s="53" t="s">
        <v>11</v>
      </c>
      <c r="E171" s="61" t="s">
        <v>142</v>
      </c>
      <c r="F171" s="53"/>
      <c r="G171" s="54"/>
      <c r="H171" s="54"/>
      <c r="I171" s="18">
        <f>I172</f>
        <v>48000</v>
      </c>
      <c r="J171" s="18">
        <f>J172</f>
        <v>48000</v>
      </c>
      <c r="K171" s="125"/>
    </row>
    <row r="172" spans="1:11" s="5" customFormat="1" ht="16.5">
      <c r="A172" s="12" t="s">
        <v>164</v>
      </c>
      <c r="B172" s="14">
        <v>303</v>
      </c>
      <c r="C172" s="53" t="s">
        <v>24</v>
      </c>
      <c r="D172" s="53" t="s">
        <v>11</v>
      </c>
      <c r="E172" s="61" t="s">
        <v>142</v>
      </c>
      <c r="F172" s="53" t="s">
        <v>60</v>
      </c>
      <c r="G172" s="54"/>
      <c r="H172" s="54"/>
      <c r="I172" s="18">
        <v>48000</v>
      </c>
      <c r="J172" s="18">
        <v>48000</v>
      </c>
      <c r="K172" s="125"/>
    </row>
    <row r="173" spans="1:11" s="5" customFormat="1" ht="16.5">
      <c r="A173" s="36" t="s">
        <v>145</v>
      </c>
      <c r="B173" s="37">
        <v>303</v>
      </c>
      <c r="C173" s="51" t="s">
        <v>24</v>
      </c>
      <c r="D173" s="51" t="s">
        <v>11</v>
      </c>
      <c r="E173" s="109" t="s">
        <v>146</v>
      </c>
      <c r="F173" s="51"/>
      <c r="G173" s="52"/>
      <c r="H173" s="52"/>
      <c r="I173" s="20">
        <f>I174</f>
        <v>50000</v>
      </c>
      <c r="J173" s="20">
        <f>J174</f>
        <v>50000</v>
      </c>
      <c r="K173" s="117"/>
    </row>
    <row r="174" spans="1:24" s="3" customFormat="1" ht="23.25" customHeight="1">
      <c r="A174" s="12" t="s">
        <v>164</v>
      </c>
      <c r="B174" s="14">
        <v>303</v>
      </c>
      <c r="C174" s="53" t="s">
        <v>24</v>
      </c>
      <c r="D174" s="53" t="s">
        <v>11</v>
      </c>
      <c r="E174" s="61" t="s">
        <v>146</v>
      </c>
      <c r="F174" s="53" t="s">
        <v>60</v>
      </c>
      <c r="G174" s="54">
        <f>'[1]главы'!H576</f>
        <v>14093</v>
      </c>
      <c r="H174" s="54">
        <f>'[1]главы'!I576</f>
        <v>0</v>
      </c>
      <c r="I174" s="18">
        <v>50000</v>
      </c>
      <c r="J174" s="18">
        <v>50000</v>
      </c>
      <c r="K174" s="119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1:11" ht="27" customHeight="1">
      <c r="A175" s="36" t="s">
        <v>77</v>
      </c>
      <c r="B175" s="37">
        <v>303</v>
      </c>
      <c r="C175" s="51" t="s">
        <v>24</v>
      </c>
      <c r="D175" s="51" t="s">
        <v>11</v>
      </c>
      <c r="E175" s="109" t="s">
        <v>148</v>
      </c>
      <c r="F175" s="51"/>
      <c r="G175" s="52"/>
      <c r="H175" s="52"/>
      <c r="I175" s="20">
        <f>I177+I176</f>
        <v>1958104.77</v>
      </c>
      <c r="J175" s="20">
        <f>J177+J176</f>
        <v>1956462.56</v>
      </c>
      <c r="K175" s="117"/>
    </row>
    <row r="176" spans="1:11" ht="15.75" customHeight="1">
      <c r="A176" s="12" t="s">
        <v>80</v>
      </c>
      <c r="B176" s="13">
        <v>303</v>
      </c>
      <c r="C176" s="53" t="s">
        <v>24</v>
      </c>
      <c r="D176" s="53" t="s">
        <v>11</v>
      </c>
      <c r="E176" s="61" t="s">
        <v>147</v>
      </c>
      <c r="F176" s="53" t="s">
        <v>54</v>
      </c>
      <c r="G176" s="54"/>
      <c r="H176" s="54"/>
      <c r="I176" s="18">
        <v>23104.77</v>
      </c>
      <c r="J176" s="18">
        <v>21462.56</v>
      </c>
      <c r="K176" s="119"/>
    </row>
    <row r="177" spans="1:24" s="4" customFormat="1" ht="33">
      <c r="A177" s="12" t="s">
        <v>82</v>
      </c>
      <c r="B177" s="13">
        <v>303</v>
      </c>
      <c r="C177" s="53" t="s">
        <v>24</v>
      </c>
      <c r="D177" s="53" t="s">
        <v>11</v>
      </c>
      <c r="E177" s="61" t="s">
        <v>147</v>
      </c>
      <c r="F177" s="53" t="s">
        <v>60</v>
      </c>
      <c r="G177" s="54"/>
      <c r="H177" s="54"/>
      <c r="I177" s="18">
        <v>1935000</v>
      </c>
      <c r="J177" s="18">
        <v>1935000</v>
      </c>
      <c r="K177" s="119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11" ht="15.75" customHeight="1">
      <c r="A178" s="36" t="s">
        <v>45</v>
      </c>
      <c r="B178" s="38">
        <v>303</v>
      </c>
      <c r="C178" s="51" t="s">
        <v>24</v>
      </c>
      <c r="D178" s="51" t="s">
        <v>14</v>
      </c>
      <c r="E178" s="51"/>
      <c r="F178" s="51"/>
      <c r="G178" s="52"/>
      <c r="H178" s="52"/>
      <c r="I178" s="20">
        <f>I179</f>
        <v>634000</v>
      </c>
      <c r="J178" s="20">
        <f>J179</f>
        <v>289563.49</v>
      </c>
      <c r="K178" s="117"/>
    </row>
    <row r="179" spans="1:11" ht="50.25">
      <c r="A179" s="12" t="s">
        <v>187</v>
      </c>
      <c r="B179" s="13">
        <v>303</v>
      </c>
      <c r="C179" s="53" t="s">
        <v>24</v>
      </c>
      <c r="D179" s="53" t="s">
        <v>14</v>
      </c>
      <c r="E179" s="61" t="s">
        <v>149</v>
      </c>
      <c r="F179" s="53"/>
      <c r="G179" s="54"/>
      <c r="H179" s="54"/>
      <c r="I179" s="18">
        <f>I180+I181</f>
        <v>634000</v>
      </c>
      <c r="J179" s="18">
        <f>J180+J181</f>
        <v>289563.49</v>
      </c>
      <c r="K179" s="119"/>
    </row>
    <row r="180" spans="1:17" ht="35.25" customHeight="1">
      <c r="A180" s="12" t="s">
        <v>80</v>
      </c>
      <c r="B180" s="13">
        <v>303</v>
      </c>
      <c r="C180" s="53" t="s">
        <v>24</v>
      </c>
      <c r="D180" s="53" t="s">
        <v>14</v>
      </c>
      <c r="E180" s="61" t="s">
        <v>149</v>
      </c>
      <c r="F180" s="53" t="s">
        <v>54</v>
      </c>
      <c r="G180" s="54"/>
      <c r="H180" s="54"/>
      <c r="I180" s="18">
        <v>18000</v>
      </c>
      <c r="J180" s="18">
        <v>4650.13</v>
      </c>
      <c r="K180" s="119"/>
      <c r="L180" s="32"/>
      <c r="N180" s="23"/>
      <c r="O180" s="23"/>
      <c r="P180" s="23"/>
      <c r="Q180" s="23"/>
    </row>
    <row r="181" spans="1:17" ht="26.25" customHeight="1">
      <c r="A181" s="12" t="s">
        <v>164</v>
      </c>
      <c r="B181" s="13">
        <v>303</v>
      </c>
      <c r="C181" s="53" t="s">
        <v>24</v>
      </c>
      <c r="D181" s="53" t="s">
        <v>14</v>
      </c>
      <c r="E181" s="61" t="s">
        <v>149</v>
      </c>
      <c r="F181" s="53" t="s">
        <v>60</v>
      </c>
      <c r="G181" s="54"/>
      <c r="H181" s="54"/>
      <c r="I181" s="18">
        <v>616000</v>
      </c>
      <c r="J181" s="18">
        <v>284913.36</v>
      </c>
      <c r="K181" s="119"/>
      <c r="L181" s="32"/>
      <c r="N181" s="26"/>
      <c r="O181" s="26"/>
      <c r="P181" s="26"/>
      <c r="Q181" s="26"/>
    </row>
    <row r="182" spans="1:12" ht="24" customHeight="1">
      <c r="A182" s="36" t="s">
        <v>39</v>
      </c>
      <c r="B182" s="38">
        <v>303</v>
      </c>
      <c r="C182" s="51" t="s">
        <v>40</v>
      </c>
      <c r="D182" s="51" t="s">
        <v>48</v>
      </c>
      <c r="E182" s="51"/>
      <c r="F182" s="51"/>
      <c r="G182" s="52"/>
      <c r="H182" s="52"/>
      <c r="I182" s="62">
        <f>I183</f>
        <v>0</v>
      </c>
      <c r="J182" s="62">
        <f>J183</f>
        <v>0</v>
      </c>
      <c r="K182" s="49">
        <v>0</v>
      </c>
      <c r="L182" s="33"/>
    </row>
    <row r="183" spans="1:13" ht="16.5">
      <c r="A183" s="12" t="s">
        <v>41</v>
      </c>
      <c r="B183" s="13">
        <v>303</v>
      </c>
      <c r="C183" s="53" t="s">
        <v>40</v>
      </c>
      <c r="D183" s="53" t="s">
        <v>9</v>
      </c>
      <c r="E183" s="53"/>
      <c r="F183" s="53"/>
      <c r="G183" s="54"/>
      <c r="H183" s="54"/>
      <c r="I183" s="21">
        <f>I184</f>
        <v>0</v>
      </c>
      <c r="J183" s="21">
        <f>J184</f>
        <v>0</v>
      </c>
      <c r="K183" s="117"/>
      <c r="L183" s="34"/>
      <c r="M183" s="34"/>
    </row>
    <row r="184" spans="1:13" ht="16.5">
      <c r="A184" s="12" t="s">
        <v>78</v>
      </c>
      <c r="B184" s="13">
        <v>303</v>
      </c>
      <c r="C184" s="53" t="s">
        <v>40</v>
      </c>
      <c r="D184" s="53" t="s">
        <v>9</v>
      </c>
      <c r="E184" s="61" t="s">
        <v>185</v>
      </c>
      <c r="F184" s="53"/>
      <c r="G184" s="54"/>
      <c r="H184" s="54"/>
      <c r="I184" s="21">
        <f>I186</f>
        <v>0</v>
      </c>
      <c r="J184" s="21">
        <f>J186</f>
        <v>0</v>
      </c>
      <c r="K184" s="117"/>
      <c r="L184" s="34"/>
      <c r="M184" s="34"/>
    </row>
    <row r="185" spans="1:17" ht="17.25">
      <c r="A185" s="12" t="s">
        <v>76</v>
      </c>
      <c r="B185" s="14">
        <v>303</v>
      </c>
      <c r="C185" s="53" t="s">
        <v>40</v>
      </c>
      <c r="D185" s="53" t="s">
        <v>9</v>
      </c>
      <c r="E185" s="61" t="s">
        <v>185</v>
      </c>
      <c r="F185" s="53"/>
      <c r="G185" s="54"/>
      <c r="H185" s="54"/>
      <c r="I185" s="21">
        <f>I186</f>
        <v>0</v>
      </c>
      <c r="J185" s="21">
        <f>J186</f>
        <v>0</v>
      </c>
      <c r="K185" s="117"/>
      <c r="L185" s="32"/>
      <c r="N185" s="23"/>
      <c r="O185" s="23"/>
      <c r="P185" s="23"/>
      <c r="Q185" s="23"/>
    </row>
    <row r="186" spans="1:17" ht="33">
      <c r="A186" s="12" t="s">
        <v>80</v>
      </c>
      <c r="B186" s="13">
        <v>303</v>
      </c>
      <c r="C186" s="53" t="s">
        <v>40</v>
      </c>
      <c r="D186" s="53" t="s">
        <v>9</v>
      </c>
      <c r="E186" s="61" t="s">
        <v>185</v>
      </c>
      <c r="F186" s="53" t="s">
        <v>54</v>
      </c>
      <c r="G186" s="54"/>
      <c r="H186" s="54"/>
      <c r="I186" s="21">
        <v>0</v>
      </c>
      <c r="J186" s="21">
        <v>0</v>
      </c>
      <c r="K186" s="117"/>
      <c r="N186" s="26"/>
      <c r="O186" s="26"/>
      <c r="P186" s="26"/>
      <c r="Q186" s="26"/>
    </row>
    <row r="187" spans="1:24" s="4" customFormat="1" ht="41.25" customHeight="1">
      <c r="A187" s="65" t="s">
        <v>38</v>
      </c>
      <c r="B187" s="51"/>
      <c r="C187" s="51"/>
      <c r="D187" s="51"/>
      <c r="E187" s="51"/>
      <c r="F187" s="51"/>
      <c r="G187" s="52" t="e">
        <f>#REF!+G163+#REF!+G143+G106+#REF!+#REF!+G87+G80+G8</f>
        <v>#REF!</v>
      </c>
      <c r="H187" s="52" t="e">
        <f>#REF!+H163+#REF!+H143+H106+#REF!+#REF!+H87+H80+H8</f>
        <v>#REF!</v>
      </c>
      <c r="I187" s="63">
        <v>111710466.17</v>
      </c>
      <c r="J187" s="63">
        <v>111250764.15</v>
      </c>
      <c r="K187" s="49">
        <f>J187/I187</f>
        <v>0.9958848795841526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8" ht="15">
      <c r="A188" s="41"/>
      <c r="B188" s="41"/>
      <c r="C188" s="42"/>
      <c r="D188" s="42"/>
      <c r="E188" s="42"/>
      <c r="F188" s="66"/>
      <c r="G188" s="67"/>
      <c r="H188" s="67"/>
    </row>
    <row r="189" spans="1:9" ht="15">
      <c r="A189" s="41"/>
      <c r="B189" s="41"/>
      <c r="C189" s="41"/>
      <c r="D189" s="41"/>
      <c r="E189" s="41"/>
      <c r="F189" s="67"/>
      <c r="G189" s="67"/>
      <c r="H189" s="67"/>
      <c r="I189" s="68"/>
    </row>
    <row r="190" spans="1:9" ht="15">
      <c r="A190" s="41"/>
      <c r="B190" s="41"/>
      <c r="C190" s="41"/>
      <c r="D190" s="41"/>
      <c r="E190" s="41"/>
      <c r="F190" s="67"/>
      <c r="G190" s="67"/>
      <c r="H190" s="67"/>
      <c r="I190" s="69"/>
    </row>
    <row r="191" spans="1:9" ht="15">
      <c r="A191" s="41"/>
      <c r="B191" s="41"/>
      <c r="C191" s="41"/>
      <c r="D191" s="41"/>
      <c r="E191" s="41"/>
      <c r="F191" s="67"/>
      <c r="G191" s="67"/>
      <c r="H191" s="67"/>
      <c r="I191" s="69"/>
    </row>
    <row r="192" spans="1:9" ht="15">
      <c r="A192" s="41"/>
      <c r="B192" s="41"/>
      <c r="C192" s="41"/>
      <c r="D192" s="41"/>
      <c r="E192" s="41"/>
      <c r="F192" s="67"/>
      <c r="G192" s="67"/>
      <c r="H192" s="67"/>
      <c r="I192" s="69"/>
    </row>
    <row r="193" spans="1:9" ht="15">
      <c r="A193" s="41"/>
      <c r="B193" s="41"/>
      <c r="C193" s="41"/>
      <c r="D193" s="41"/>
      <c r="E193" s="41"/>
      <c r="F193" s="67"/>
      <c r="G193" s="67"/>
      <c r="H193" s="67"/>
      <c r="I193" s="69"/>
    </row>
    <row r="194" spans="1:9" ht="15">
      <c r="A194" s="41"/>
      <c r="B194" s="41"/>
      <c r="C194" s="41"/>
      <c r="D194" s="41"/>
      <c r="E194" s="41"/>
      <c r="F194" s="67"/>
      <c r="G194" s="67"/>
      <c r="H194" s="67"/>
      <c r="I194" s="69"/>
    </row>
    <row r="195" spans="1:9" ht="15">
      <c r="A195" s="41"/>
      <c r="B195" s="41"/>
      <c r="C195" s="41"/>
      <c r="D195" s="41"/>
      <c r="E195" s="41"/>
      <c r="F195" s="67"/>
      <c r="G195" s="67"/>
      <c r="H195" s="67"/>
      <c r="I195" s="67"/>
    </row>
    <row r="196" spans="1:9" ht="15">
      <c r="A196" s="41"/>
      <c r="B196" s="41"/>
      <c r="C196" s="41"/>
      <c r="D196" s="41"/>
      <c r="E196" s="41"/>
      <c r="F196" s="157"/>
      <c r="G196" s="157"/>
      <c r="H196" s="157"/>
      <c r="I196" s="157"/>
    </row>
  </sheetData>
  <sheetProtection/>
  <mergeCells count="14">
    <mergeCell ref="D5:D6"/>
    <mergeCell ref="C5:C6"/>
    <mergeCell ref="J5:J6"/>
    <mergeCell ref="K5:K6"/>
    <mergeCell ref="J1:K1"/>
    <mergeCell ref="A3:K3"/>
    <mergeCell ref="B5:B6"/>
    <mergeCell ref="F196:I196"/>
    <mergeCell ref="A5:A6"/>
    <mergeCell ref="I5:I6"/>
    <mergeCell ref="H5:H6"/>
    <mergeCell ref="G5:G6"/>
    <mergeCell ref="F5:F6"/>
    <mergeCell ref="E5:E6"/>
  </mergeCells>
  <printOptions/>
  <pageMargins left="0" right="0" top="0" bottom="0" header="0" footer="0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8"/>
  <sheetViews>
    <sheetView tabSelected="1" view="pageBreakPreview" zoomScale="90" zoomScaleNormal="75" zoomScaleSheetLayoutView="90" workbookViewId="0" topLeftCell="A7">
      <selection activeCell="J13" sqref="J13"/>
    </sheetView>
  </sheetViews>
  <sheetFormatPr defaultColWidth="9.140625" defaultRowHeight="12.75"/>
  <cols>
    <col min="1" max="1" width="81.00390625" style="40" customWidth="1"/>
    <col min="2" max="2" width="8.28125" style="40" customWidth="1"/>
    <col min="3" max="3" width="4.57421875" style="40" customWidth="1"/>
    <col min="4" max="4" width="4.7109375" style="40" customWidth="1"/>
    <col min="5" max="5" width="15.140625" style="40" customWidth="1"/>
    <col min="6" max="6" width="6.421875" style="40" customWidth="1"/>
    <col min="7" max="8" width="15.421875" style="40" hidden="1" customWidth="1"/>
    <col min="9" max="9" width="22.57421875" style="40" customWidth="1"/>
    <col min="10" max="10" width="23.00390625" style="43" customWidth="1"/>
    <col min="11" max="11" width="13.28125" style="43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">
      <c r="D1" s="41"/>
      <c r="E1" s="41"/>
      <c r="F1" s="42"/>
      <c r="G1" s="41"/>
      <c r="H1" s="41"/>
      <c r="I1" s="41"/>
      <c r="J1" s="153" t="s">
        <v>89</v>
      </c>
      <c r="K1" s="153"/>
    </row>
    <row r="2" spans="4:9" ht="15">
      <c r="D2" s="41"/>
      <c r="E2" s="41"/>
      <c r="F2" s="42"/>
      <c r="G2" s="41"/>
      <c r="H2" s="41"/>
      <c r="I2" s="41"/>
    </row>
    <row r="3" spans="1:11" ht="27.75" customHeight="1">
      <c r="A3" s="154" t="s">
        <v>207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ht="27.75" customHeight="1"/>
    <row r="5" spans="1:11" ht="26.25" customHeight="1">
      <c r="A5" s="158" t="s">
        <v>0</v>
      </c>
      <c r="B5" s="155" t="s">
        <v>61</v>
      </c>
      <c r="C5" s="164" t="s">
        <v>1</v>
      </c>
      <c r="D5" s="164" t="s">
        <v>2</v>
      </c>
      <c r="E5" s="164" t="s">
        <v>3</v>
      </c>
      <c r="F5" s="162" t="s">
        <v>4</v>
      </c>
      <c r="G5" s="160" t="s">
        <v>5</v>
      </c>
      <c r="H5" s="160" t="s">
        <v>6</v>
      </c>
      <c r="I5" s="160" t="s">
        <v>86</v>
      </c>
      <c r="J5" s="166" t="s">
        <v>87</v>
      </c>
      <c r="K5" s="160" t="s">
        <v>88</v>
      </c>
    </row>
    <row r="6" spans="1:11" ht="35.25" customHeight="1">
      <c r="A6" s="159"/>
      <c r="B6" s="156"/>
      <c r="C6" s="165"/>
      <c r="D6" s="165"/>
      <c r="E6" s="165"/>
      <c r="F6" s="163"/>
      <c r="G6" s="161"/>
      <c r="H6" s="161"/>
      <c r="I6" s="161"/>
      <c r="J6" s="167"/>
      <c r="K6" s="161"/>
    </row>
    <row r="7" spans="1:24" s="1" customFormat="1" ht="15">
      <c r="A7" s="44">
        <v>1</v>
      </c>
      <c r="B7" s="45"/>
      <c r="C7" s="46">
        <v>2</v>
      </c>
      <c r="D7" s="46">
        <v>3</v>
      </c>
      <c r="E7" s="46">
        <v>4</v>
      </c>
      <c r="F7" s="47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11" customFormat="1" ht="22.5" customHeight="1">
      <c r="A8" s="50" t="s">
        <v>7</v>
      </c>
      <c r="B8" s="38">
        <v>303</v>
      </c>
      <c r="C8" s="51" t="s">
        <v>8</v>
      </c>
      <c r="D8" s="51" t="s">
        <v>48</v>
      </c>
      <c r="E8" s="51"/>
      <c r="F8" s="51"/>
      <c r="G8" s="52" t="e">
        <f>#REF!+#REF!+G24+#REF!+#REF!+#REF!+#REF!+#REF!+#REF!+#REF!+#REF!</f>
        <v>#REF!</v>
      </c>
      <c r="H8" s="52" t="e">
        <f>#REF!+#REF!+H24+#REF!+#REF!+#REF!+#REF!+#REF!+#REF!+#REF!+#REF!</f>
        <v>#REF!</v>
      </c>
      <c r="I8" s="20">
        <f>I9+I14+I24+I59+I68</f>
        <v>81539694.29</v>
      </c>
      <c r="J8" s="129">
        <f>J9+J24+J55+J14+J59</f>
        <v>75553776.91000001</v>
      </c>
      <c r="K8" s="49">
        <f>J8/I8</f>
        <v>0.9265889155935417</v>
      </c>
      <c r="L8" s="80"/>
      <c r="M8" s="8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" customFormat="1" ht="34.5" customHeight="1">
      <c r="A9" s="36" t="s">
        <v>50</v>
      </c>
      <c r="B9" s="37">
        <v>303</v>
      </c>
      <c r="C9" s="51" t="s">
        <v>8</v>
      </c>
      <c r="D9" s="51" t="s">
        <v>9</v>
      </c>
      <c r="E9" s="51"/>
      <c r="F9" s="51"/>
      <c r="G9" s="52"/>
      <c r="H9" s="52"/>
      <c r="I9" s="115">
        <f>I10</f>
        <v>4578728.3100000005</v>
      </c>
      <c r="J9" s="129">
        <f>J10</f>
        <v>4573526.63</v>
      </c>
      <c r="K9" s="49">
        <f>J9/I9</f>
        <v>0.9988639465703523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53.25" customHeight="1">
      <c r="A10" s="12" t="s">
        <v>49</v>
      </c>
      <c r="B10" s="13">
        <v>303</v>
      </c>
      <c r="C10" s="53" t="s">
        <v>8</v>
      </c>
      <c r="D10" s="53" t="s">
        <v>9</v>
      </c>
      <c r="E10" s="61"/>
      <c r="F10" s="51"/>
      <c r="G10" s="52"/>
      <c r="H10" s="52"/>
      <c r="I10" s="97">
        <f>I11</f>
        <v>4578728.3100000005</v>
      </c>
      <c r="J10" s="98">
        <f>J11</f>
        <v>4573526.63</v>
      </c>
      <c r="K10" s="117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" customFormat="1" ht="18" customHeight="1">
      <c r="A11" s="12" t="s">
        <v>51</v>
      </c>
      <c r="B11" s="14">
        <v>303</v>
      </c>
      <c r="C11" s="53" t="s">
        <v>8</v>
      </c>
      <c r="D11" s="53" t="s">
        <v>9</v>
      </c>
      <c r="E11" s="61" t="s">
        <v>96</v>
      </c>
      <c r="F11" s="51"/>
      <c r="G11" s="52"/>
      <c r="H11" s="52"/>
      <c r="I11" s="97">
        <f>I12+I13</f>
        <v>4578728.3100000005</v>
      </c>
      <c r="J11" s="98">
        <f>J12+J13</f>
        <v>4573526.63</v>
      </c>
      <c r="K11" s="117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" customFormat="1" ht="17.25">
      <c r="A12" s="12" t="s">
        <v>93</v>
      </c>
      <c r="B12" s="13">
        <v>303</v>
      </c>
      <c r="C12" s="53" t="s">
        <v>8</v>
      </c>
      <c r="D12" s="53" t="s">
        <v>9</v>
      </c>
      <c r="E12" s="61" t="s">
        <v>90</v>
      </c>
      <c r="F12" s="53" t="s">
        <v>52</v>
      </c>
      <c r="G12" s="52"/>
      <c r="H12" s="52"/>
      <c r="I12" s="97">
        <v>3724120</v>
      </c>
      <c r="J12" s="98">
        <v>3719460.68</v>
      </c>
      <c r="K12" s="118"/>
      <c r="L12" s="25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" customFormat="1" ht="48" customHeight="1">
      <c r="A13" s="12" t="s">
        <v>91</v>
      </c>
      <c r="B13" s="13">
        <v>303</v>
      </c>
      <c r="C13" s="53" t="s">
        <v>8</v>
      </c>
      <c r="D13" s="53" t="s">
        <v>9</v>
      </c>
      <c r="E13" s="61" t="s">
        <v>90</v>
      </c>
      <c r="F13" s="53" t="s">
        <v>92</v>
      </c>
      <c r="G13" s="52"/>
      <c r="H13" s="52"/>
      <c r="I13" s="97">
        <v>854608.31</v>
      </c>
      <c r="J13" s="98">
        <v>854065.95</v>
      </c>
      <c r="K13" s="118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4" customFormat="1" ht="39" customHeight="1">
      <c r="A14" s="36" t="s">
        <v>63</v>
      </c>
      <c r="B14" s="37">
        <v>303</v>
      </c>
      <c r="C14" s="51" t="s">
        <v>8</v>
      </c>
      <c r="D14" s="51" t="s">
        <v>11</v>
      </c>
      <c r="E14" s="51"/>
      <c r="F14" s="51"/>
      <c r="G14" s="52"/>
      <c r="H14" s="52"/>
      <c r="I14" s="63">
        <f>I15</f>
        <v>7795115.850000001</v>
      </c>
      <c r="J14" s="129">
        <f aca="true" t="shared" si="0" ref="I14:J16">J15</f>
        <v>7236162.36</v>
      </c>
      <c r="K14" s="49">
        <f>J14/I14</f>
        <v>0.9282943960351788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13" s="26" customFormat="1" ht="51" customHeight="1">
      <c r="A15" s="81" t="s">
        <v>10</v>
      </c>
      <c r="B15" s="105">
        <v>303</v>
      </c>
      <c r="C15" s="82" t="s">
        <v>8</v>
      </c>
      <c r="D15" s="82" t="s">
        <v>11</v>
      </c>
      <c r="E15" s="150"/>
      <c r="F15" s="82"/>
      <c r="G15" s="106" t="e">
        <f>G17</f>
        <v>#REF!</v>
      </c>
      <c r="H15" s="106" t="e">
        <f>H17</f>
        <v>#REF!</v>
      </c>
      <c r="I15" s="110">
        <f t="shared" si="0"/>
        <v>7795115.850000001</v>
      </c>
      <c r="J15" s="98">
        <f t="shared" si="0"/>
        <v>7236162.36</v>
      </c>
      <c r="K15" s="127"/>
      <c r="L15" s="30"/>
      <c r="M15" s="30"/>
    </row>
    <row r="16" spans="1:13" s="5" customFormat="1" ht="50.25" customHeight="1">
      <c r="A16" s="81" t="s">
        <v>49</v>
      </c>
      <c r="B16" s="108">
        <v>303</v>
      </c>
      <c r="C16" s="82" t="s">
        <v>8</v>
      </c>
      <c r="D16" s="82" t="s">
        <v>11</v>
      </c>
      <c r="E16" s="150" t="s">
        <v>151</v>
      </c>
      <c r="F16" s="82"/>
      <c r="G16" s="106"/>
      <c r="H16" s="106"/>
      <c r="I16" s="110">
        <f t="shared" si="0"/>
        <v>7795115.850000001</v>
      </c>
      <c r="J16" s="98">
        <f t="shared" si="0"/>
        <v>7236162.36</v>
      </c>
      <c r="K16" s="120"/>
      <c r="L16" s="31"/>
      <c r="M16" s="31"/>
    </row>
    <row r="17" spans="1:11" s="5" customFormat="1" ht="15.75" customHeight="1">
      <c r="A17" s="81" t="s">
        <v>12</v>
      </c>
      <c r="B17" s="105">
        <v>303</v>
      </c>
      <c r="C17" s="82" t="s">
        <v>8</v>
      </c>
      <c r="D17" s="82" t="s">
        <v>11</v>
      </c>
      <c r="E17" s="150" t="s">
        <v>151</v>
      </c>
      <c r="F17" s="82"/>
      <c r="G17" s="106" t="e">
        <f>SUM(G18:G21)</f>
        <v>#REF!</v>
      </c>
      <c r="H17" s="106" t="e">
        <f>SUM(H18:H21)</f>
        <v>#REF!</v>
      </c>
      <c r="I17" s="110">
        <f>SUM(I18:I23)</f>
        <v>7795115.850000001</v>
      </c>
      <c r="J17" s="98">
        <f>SUM(J18:J23)</f>
        <v>7236162.36</v>
      </c>
      <c r="K17" s="120"/>
    </row>
    <row r="18" spans="1:11" s="5" customFormat="1" ht="16.5">
      <c r="A18" s="81" t="s">
        <v>93</v>
      </c>
      <c r="B18" s="105">
        <v>303</v>
      </c>
      <c r="C18" s="82" t="s">
        <v>8</v>
      </c>
      <c r="D18" s="82" t="s">
        <v>11</v>
      </c>
      <c r="E18" s="150" t="s">
        <v>150</v>
      </c>
      <c r="F18" s="82" t="s">
        <v>52</v>
      </c>
      <c r="G18" s="106" t="e">
        <f>'[1]главы'!H570</f>
        <v>#REF!</v>
      </c>
      <c r="H18" s="106" t="e">
        <f>'[1]главы'!I570</f>
        <v>#REF!</v>
      </c>
      <c r="I18" s="110">
        <v>3038876.9</v>
      </c>
      <c r="J18" s="98">
        <v>3006696.75</v>
      </c>
      <c r="K18" s="120"/>
    </row>
    <row r="19" spans="1:11" s="5" customFormat="1" ht="34.5" customHeight="1">
      <c r="A19" s="81" t="s">
        <v>79</v>
      </c>
      <c r="B19" s="108">
        <v>303</v>
      </c>
      <c r="C19" s="82" t="s">
        <v>8</v>
      </c>
      <c r="D19" s="82" t="s">
        <v>11</v>
      </c>
      <c r="E19" s="150" t="s">
        <v>150</v>
      </c>
      <c r="F19" s="82" t="s">
        <v>53</v>
      </c>
      <c r="G19" s="106" t="e">
        <f>'[1]главы'!H571</f>
        <v>#REF!</v>
      </c>
      <c r="H19" s="106" t="e">
        <f>'[1]главы'!I571</f>
        <v>#REF!</v>
      </c>
      <c r="I19" s="110">
        <v>301000</v>
      </c>
      <c r="J19" s="98">
        <v>300378.6</v>
      </c>
      <c r="K19" s="120"/>
    </row>
    <row r="20" spans="1:11" s="5" customFormat="1" ht="53.25" customHeight="1">
      <c r="A20" s="81" t="s">
        <v>91</v>
      </c>
      <c r="B20" s="108">
        <v>303</v>
      </c>
      <c r="C20" s="82" t="s">
        <v>8</v>
      </c>
      <c r="D20" s="82" t="s">
        <v>11</v>
      </c>
      <c r="E20" s="150" t="s">
        <v>150</v>
      </c>
      <c r="F20" s="82" t="s">
        <v>92</v>
      </c>
      <c r="G20" s="106"/>
      <c r="H20" s="106"/>
      <c r="I20" s="110">
        <v>798323.39</v>
      </c>
      <c r="J20" s="98">
        <v>743339.4</v>
      </c>
      <c r="K20" s="120"/>
    </row>
    <row r="21" spans="1:11" s="5" customFormat="1" ht="34.5" customHeight="1">
      <c r="A21" s="81" t="s">
        <v>80</v>
      </c>
      <c r="B21" s="105">
        <v>303</v>
      </c>
      <c r="C21" s="82" t="s">
        <v>8</v>
      </c>
      <c r="D21" s="82" t="s">
        <v>11</v>
      </c>
      <c r="E21" s="150" t="s">
        <v>150</v>
      </c>
      <c r="F21" s="82" t="s">
        <v>54</v>
      </c>
      <c r="G21" s="106" t="e">
        <f>'[1]главы'!H573</f>
        <v>#REF!</v>
      </c>
      <c r="H21" s="106" t="e">
        <f>'[1]главы'!I573</f>
        <v>#REF!</v>
      </c>
      <c r="I21" s="110">
        <v>3040235.28</v>
      </c>
      <c r="J21" s="98">
        <v>2865606.07</v>
      </c>
      <c r="K21" s="120"/>
    </row>
    <row r="22" spans="1:11" s="5" customFormat="1" ht="34.5" customHeight="1">
      <c r="A22" s="81" t="s">
        <v>198</v>
      </c>
      <c r="B22" s="105">
        <v>303</v>
      </c>
      <c r="C22" s="82" t="s">
        <v>8</v>
      </c>
      <c r="D22" s="82" t="s">
        <v>11</v>
      </c>
      <c r="E22" s="150" t="s">
        <v>150</v>
      </c>
      <c r="F22" s="82" t="s">
        <v>197</v>
      </c>
      <c r="G22" s="106"/>
      <c r="H22" s="106"/>
      <c r="I22" s="110">
        <v>615680.28</v>
      </c>
      <c r="J22" s="98">
        <v>320141.54</v>
      </c>
      <c r="K22" s="120"/>
    </row>
    <row r="23" spans="1:11" s="5" customFormat="1" ht="16.5">
      <c r="A23" s="81" t="s">
        <v>101</v>
      </c>
      <c r="B23" s="105">
        <v>303</v>
      </c>
      <c r="C23" s="82" t="s">
        <v>8</v>
      </c>
      <c r="D23" s="82" t="s">
        <v>11</v>
      </c>
      <c r="E23" s="82" t="s">
        <v>150</v>
      </c>
      <c r="F23" s="82" t="s">
        <v>102</v>
      </c>
      <c r="G23" s="106"/>
      <c r="H23" s="106"/>
      <c r="I23" s="110">
        <v>1000</v>
      </c>
      <c r="J23" s="98">
        <v>0</v>
      </c>
      <c r="K23" s="120"/>
    </row>
    <row r="24" spans="1:11" s="116" customFormat="1" ht="51" customHeight="1">
      <c r="A24" s="111" t="s">
        <v>13</v>
      </c>
      <c r="B24" s="112">
        <v>303</v>
      </c>
      <c r="C24" s="113" t="s">
        <v>8</v>
      </c>
      <c r="D24" s="113" t="s">
        <v>14</v>
      </c>
      <c r="E24" s="113"/>
      <c r="F24" s="113"/>
      <c r="G24" s="114" t="e">
        <f>G25</f>
        <v>#REF!</v>
      </c>
      <c r="H24" s="114" t="e">
        <f>H25</f>
        <v>#REF!</v>
      </c>
      <c r="I24" s="115">
        <f>I26+I52+I39+I41+I48+I45+I37</f>
        <v>62719989.360000014</v>
      </c>
      <c r="J24" s="129">
        <f>J26+J52+J39+J41+J48+J45+J37</f>
        <v>60930210.150000006</v>
      </c>
      <c r="K24" s="49">
        <f>J24/I24</f>
        <v>0.9714639745914649</v>
      </c>
    </row>
    <row r="25" spans="1:11" ht="51.75" customHeight="1">
      <c r="A25" s="12" t="s">
        <v>49</v>
      </c>
      <c r="B25" s="14">
        <v>303</v>
      </c>
      <c r="C25" s="53" t="s">
        <v>8</v>
      </c>
      <c r="D25" s="53" t="s">
        <v>14</v>
      </c>
      <c r="E25" s="61"/>
      <c r="F25" s="53"/>
      <c r="G25" s="54" t="e">
        <f>SUM(#REF!)</f>
        <v>#REF!</v>
      </c>
      <c r="H25" s="54" t="e">
        <f>SUM(#REF!)</f>
        <v>#REF!</v>
      </c>
      <c r="I25" s="19">
        <f>I26</f>
        <v>60364085.38000001</v>
      </c>
      <c r="J25" s="98">
        <f>J26</f>
        <v>58835294.980000004</v>
      </c>
      <c r="K25" s="119"/>
    </row>
    <row r="26" spans="1:11" ht="16.5" customHeight="1">
      <c r="A26" s="12" t="s">
        <v>12</v>
      </c>
      <c r="B26" s="13">
        <v>303</v>
      </c>
      <c r="C26" s="53" t="s">
        <v>8</v>
      </c>
      <c r="D26" s="53" t="s">
        <v>14</v>
      </c>
      <c r="E26" s="61" t="s">
        <v>95</v>
      </c>
      <c r="F26" s="53"/>
      <c r="G26" s="54"/>
      <c r="H26" s="54"/>
      <c r="I26" s="18">
        <f>SUM(I27:I36)</f>
        <v>60364085.38000001</v>
      </c>
      <c r="J26" s="98">
        <f>SUM(J27:J36)</f>
        <v>58835294.980000004</v>
      </c>
      <c r="K26" s="119"/>
    </row>
    <row r="27" spans="1:24" s="4" customFormat="1" ht="33.75" customHeight="1">
      <c r="A27" s="12" t="s">
        <v>93</v>
      </c>
      <c r="B27" s="13">
        <v>303</v>
      </c>
      <c r="C27" s="53" t="s">
        <v>8</v>
      </c>
      <c r="D27" s="53" t="s">
        <v>14</v>
      </c>
      <c r="E27" s="61" t="s">
        <v>94</v>
      </c>
      <c r="F27" s="53" t="s">
        <v>52</v>
      </c>
      <c r="G27" s="54" t="e">
        <f>'[1]главы'!H747</f>
        <v>#REF!</v>
      </c>
      <c r="H27" s="54" t="e">
        <f>'[1]главы'!I747</f>
        <v>#REF!</v>
      </c>
      <c r="I27" s="19">
        <v>28311315.25</v>
      </c>
      <c r="J27" s="98">
        <v>28104163.55</v>
      </c>
      <c r="K27" s="119"/>
      <c r="L27" s="33"/>
      <c r="M27" s="3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4" customFormat="1" ht="33" customHeight="1">
      <c r="A28" s="12" t="s">
        <v>79</v>
      </c>
      <c r="B28" s="14">
        <v>303</v>
      </c>
      <c r="C28" s="53" t="s">
        <v>8</v>
      </c>
      <c r="D28" s="53" t="s">
        <v>14</v>
      </c>
      <c r="E28" s="61" t="s">
        <v>94</v>
      </c>
      <c r="F28" s="53" t="s">
        <v>53</v>
      </c>
      <c r="G28" s="54" t="e">
        <f>'[1]главы'!H748</f>
        <v>#REF!</v>
      </c>
      <c r="H28" s="54" t="e">
        <f>'[1]главы'!I748</f>
        <v>#REF!</v>
      </c>
      <c r="I28" s="19">
        <v>2195000</v>
      </c>
      <c r="J28" s="98">
        <v>2159812.76</v>
      </c>
      <c r="K28" s="119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4" customFormat="1" ht="53.25" customHeight="1">
      <c r="A29" s="12" t="s">
        <v>91</v>
      </c>
      <c r="B29" s="13">
        <v>303</v>
      </c>
      <c r="C29" s="53" t="s">
        <v>8</v>
      </c>
      <c r="D29" s="53" t="s">
        <v>14</v>
      </c>
      <c r="E29" s="61" t="s">
        <v>94</v>
      </c>
      <c r="F29" s="53" t="s">
        <v>92</v>
      </c>
      <c r="G29" s="54"/>
      <c r="H29" s="54"/>
      <c r="I29" s="19">
        <v>7868495.98</v>
      </c>
      <c r="J29" s="98">
        <v>7767340.83</v>
      </c>
      <c r="K29" s="119"/>
      <c r="L29" s="33"/>
      <c r="M29" s="3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13" s="95" customFormat="1" ht="35.25" customHeight="1">
      <c r="A30" s="81" t="s">
        <v>164</v>
      </c>
      <c r="B30" s="105">
        <v>303</v>
      </c>
      <c r="C30" s="82" t="s">
        <v>8</v>
      </c>
      <c r="D30" s="82" t="s">
        <v>14</v>
      </c>
      <c r="E30" s="82" t="s">
        <v>94</v>
      </c>
      <c r="F30" s="82" t="s">
        <v>178</v>
      </c>
      <c r="G30" s="106"/>
      <c r="H30" s="106"/>
      <c r="I30" s="97">
        <v>360483.39</v>
      </c>
      <c r="J30" s="98">
        <v>333665.39</v>
      </c>
      <c r="K30" s="120"/>
      <c r="L30" s="107"/>
      <c r="M30" s="107"/>
    </row>
    <row r="31" spans="1:24" s="4" customFormat="1" ht="35.25" customHeight="1">
      <c r="A31" s="12" t="s">
        <v>80</v>
      </c>
      <c r="B31" s="13">
        <v>303</v>
      </c>
      <c r="C31" s="53" t="s">
        <v>8</v>
      </c>
      <c r="D31" s="53" t="s">
        <v>14</v>
      </c>
      <c r="E31" s="61" t="s">
        <v>94</v>
      </c>
      <c r="F31" s="53" t="s">
        <v>54</v>
      </c>
      <c r="G31" s="54" t="e">
        <f>'[1]главы'!H750</f>
        <v>#REF!</v>
      </c>
      <c r="H31" s="54" t="e">
        <f>'[1]главы'!I750</f>
        <v>#REF!</v>
      </c>
      <c r="I31" s="19">
        <v>19233458.76</v>
      </c>
      <c r="J31" s="98">
        <v>18593351.5</v>
      </c>
      <c r="K31" s="119"/>
      <c r="L31" s="79"/>
      <c r="M31" s="79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4" customFormat="1" ht="35.25" customHeight="1">
      <c r="A32" s="12" t="s">
        <v>198</v>
      </c>
      <c r="B32" s="13">
        <v>303</v>
      </c>
      <c r="C32" s="53" t="s">
        <v>8</v>
      </c>
      <c r="D32" s="53" t="s">
        <v>14</v>
      </c>
      <c r="E32" s="61" t="s">
        <v>94</v>
      </c>
      <c r="F32" s="53" t="s">
        <v>197</v>
      </c>
      <c r="G32" s="54"/>
      <c r="H32" s="54"/>
      <c r="I32" s="19">
        <v>1497331</v>
      </c>
      <c r="J32" s="98">
        <v>1413439.57</v>
      </c>
      <c r="K32" s="119"/>
      <c r="L32" s="79"/>
      <c r="M32" s="7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89.25" customHeight="1">
      <c r="A33" s="12" t="s">
        <v>208</v>
      </c>
      <c r="B33" s="13">
        <v>303</v>
      </c>
      <c r="C33" s="53" t="s">
        <v>8</v>
      </c>
      <c r="D33" s="53" t="s">
        <v>14</v>
      </c>
      <c r="E33" s="61" t="s">
        <v>94</v>
      </c>
      <c r="F33" s="53" t="s">
        <v>188</v>
      </c>
      <c r="G33" s="54"/>
      <c r="H33" s="54"/>
      <c r="I33" s="19">
        <v>300000</v>
      </c>
      <c r="J33" s="98">
        <v>49440.78</v>
      </c>
      <c r="K33" s="119"/>
      <c r="L33" s="79"/>
      <c r="M33" s="7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6.5">
      <c r="A34" s="12" t="s">
        <v>97</v>
      </c>
      <c r="B34" s="13">
        <v>303</v>
      </c>
      <c r="C34" s="53" t="s">
        <v>8</v>
      </c>
      <c r="D34" s="53" t="s">
        <v>14</v>
      </c>
      <c r="E34" s="61" t="s">
        <v>94</v>
      </c>
      <c r="F34" s="53" t="s">
        <v>98</v>
      </c>
      <c r="G34" s="54"/>
      <c r="H34" s="54"/>
      <c r="I34" s="19">
        <v>483682.5</v>
      </c>
      <c r="J34" s="98">
        <v>363430</v>
      </c>
      <c r="K34" s="119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6.5">
      <c r="A35" s="12" t="s">
        <v>99</v>
      </c>
      <c r="B35" s="13">
        <v>303</v>
      </c>
      <c r="C35" s="53" t="s">
        <v>8</v>
      </c>
      <c r="D35" s="53" t="s">
        <v>14</v>
      </c>
      <c r="E35" s="61" t="s">
        <v>94</v>
      </c>
      <c r="F35" s="53" t="s">
        <v>100</v>
      </c>
      <c r="G35" s="54"/>
      <c r="H35" s="54"/>
      <c r="I35" s="19">
        <v>64318.5</v>
      </c>
      <c r="J35" s="98">
        <v>39616</v>
      </c>
      <c r="K35" s="11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6.5">
      <c r="A36" s="12" t="s">
        <v>101</v>
      </c>
      <c r="B36" s="13">
        <v>303</v>
      </c>
      <c r="C36" s="53" t="s">
        <v>8</v>
      </c>
      <c r="D36" s="53" t="s">
        <v>14</v>
      </c>
      <c r="E36" s="61" t="s">
        <v>94</v>
      </c>
      <c r="F36" s="53" t="s">
        <v>102</v>
      </c>
      <c r="G36" s="54"/>
      <c r="H36" s="54"/>
      <c r="I36" s="19">
        <v>50000</v>
      </c>
      <c r="J36" s="98">
        <v>11034.6</v>
      </c>
      <c r="K36" s="11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11" s="147" customFormat="1" ht="66.75">
      <c r="A37" s="141" t="s">
        <v>67</v>
      </c>
      <c r="B37" s="142">
        <v>303</v>
      </c>
      <c r="C37" s="143" t="s">
        <v>8</v>
      </c>
      <c r="D37" s="143" t="s">
        <v>14</v>
      </c>
      <c r="E37" s="151" t="s">
        <v>105</v>
      </c>
      <c r="F37" s="143"/>
      <c r="G37" s="144"/>
      <c r="H37" s="144"/>
      <c r="I37" s="145">
        <f>I38</f>
        <v>7000</v>
      </c>
      <c r="J37" s="98">
        <f>J38</f>
        <v>7000</v>
      </c>
      <c r="K37" s="146"/>
    </row>
    <row r="38" spans="1:24" s="4" customFormat="1" ht="41.25" customHeight="1">
      <c r="A38" s="12" t="s">
        <v>80</v>
      </c>
      <c r="B38" s="13">
        <v>303</v>
      </c>
      <c r="C38" s="53" t="s">
        <v>8</v>
      </c>
      <c r="D38" s="53" t="s">
        <v>14</v>
      </c>
      <c r="E38" s="61" t="s">
        <v>105</v>
      </c>
      <c r="F38" s="53" t="s">
        <v>54</v>
      </c>
      <c r="G38" s="54"/>
      <c r="H38" s="54"/>
      <c r="I38" s="19">
        <v>7000</v>
      </c>
      <c r="J38" s="98">
        <v>7000</v>
      </c>
      <c r="K38" s="11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11" s="5" customFormat="1" ht="34.5" customHeight="1">
      <c r="A39" s="81" t="s">
        <v>44</v>
      </c>
      <c r="B39" s="105">
        <v>303</v>
      </c>
      <c r="C39" s="82" t="s">
        <v>8</v>
      </c>
      <c r="D39" s="82" t="s">
        <v>14</v>
      </c>
      <c r="E39" s="150" t="s">
        <v>103</v>
      </c>
      <c r="F39" s="82"/>
      <c r="G39" s="106"/>
      <c r="H39" s="106"/>
      <c r="I39" s="97">
        <f>I40</f>
        <v>35000</v>
      </c>
      <c r="J39" s="98">
        <f>J40</f>
        <v>35000</v>
      </c>
      <c r="K39" s="120"/>
    </row>
    <row r="40" spans="1:11" s="5" customFormat="1" ht="35.25" customHeight="1">
      <c r="A40" s="81" t="s">
        <v>80</v>
      </c>
      <c r="B40" s="108">
        <v>303</v>
      </c>
      <c r="C40" s="82" t="s">
        <v>8</v>
      </c>
      <c r="D40" s="82" t="s">
        <v>14</v>
      </c>
      <c r="E40" s="150" t="s">
        <v>103</v>
      </c>
      <c r="F40" s="82" t="s">
        <v>54</v>
      </c>
      <c r="G40" s="106"/>
      <c r="H40" s="106"/>
      <c r="I40" s="97">
        <v>35000</v>
      </c>
      <c r="J40" s="98">
        <v>35000</v>
      </c>
      <c r="K40" s="120"/>
    </row>
    <row r="41" spans="1:11" s="5" customFormat="1" ht="33.75" customHeight="1">
      <c r="A41" s="81" t="s">
        <v>15</v>
      </c>
      <c r="B41" s="105">
        <v>303</v>
      </c>
      <c r="C41" s="82" t="s">
        <v>8</v>
      </c>
      <c r="D41" s="82" t="s">
        <v>14</v>
      </c>
      <c r="E41" s="150" t="s">
        <v>179</v>
      </c>
      <c r="F41" s="82"/>
      <c r="G41" s="106"/>
      <c r="H41" s="106"/>
      <c r="I41" s="98">
        <f>I42+I44+I43</f>
        <v>733767.99</v>
      </c>
      <c r="J41" s="98">
        <f>J42+J44+J43</f>
        <v>573022.28</v>
      </c>
      <c r="K41" s="120"/>
    </row>
    <row r="42" spans="1:11" ht="16.5">
      <c r="A42" s="12" t="s">
        <v>93</v>
      </c>
      <c r="B42" s="13">
        <v>303</v>
      </c>
      <c r="C42" s="53" t="s">
        <v>8</v>
      </c>
      <c r="D42" s="53" t="s">
        <v>14</v>
      </c>
      <c r="E42" s="61" t="s">
        <v>179</v>
      </c>
      <c r="F42" s="53" t="s">
        <v>52</v>
      </c>
      <c r="G42" s="54"/>
      <c r="H42" s="54"/>
      <c r="I42" s="19">
        <v>257845.64</v>
      </c>
      <c r="J42" s="98">
        <v>241348.11</v>
      </c>
      <c r="K42" s="119"/>
    </row>
    <row r="43" spans="1:11" ht="47.25" customHeight="1">
      <c r="A43" s="12" t="s">
        <v>91</v>
      </c>
      <c r="B43" s="13">
        <v>303</v>
      </c>
      <c r="C43" s="53" t="s">
        <v>8</v>
      </c>
      <c r="D43" s="53" t="s">
        <v>14</v>
      </c>
      <c r="E43" s="61" t="s">
        <v>179</v>
      </c>
      <c r="F43" s="53" t="s">
        <v>92</v>
      </c>
      <c r="G43" s="54"/>
      <c r="H43" s="54"/>
      <c r="I43" s="19">
        <v>75922.35</v>
      </c>
      <c r="J43" s="98">
        <v>73316.17</v>
      </c>
      <c r="K43" s="119"/>
    </row>
    <row r="44" spans="1:11" ht="28.5" customHeight="1">
      <c r="A44" s="12" t="s">
        <v>80</v>
      </c>
      <c r="B44" s="14">
        <v>303</v>
      </c>
      <c r="C44" s="53" t="s">
        <v>8</v>
      </c>
      <c r="D44" s="53" t="s">
        <v>14</v>
      </c>
      <c r="E44" s="61" t="s">
        <v>179</v>
      </c>
      <c r="F44" s="53" t="s">
        <v>54</v>
      </c>
      <c r="G44" s="54"/>
      <c r="H44" s="54"/>
      <c r="I44" s="19">
        <v>400000</v>
      </c>
      <c r="J44" s="98">
        <v>258358</v>
      </c>
      <c r="K44" s="119"/>
    </row>
    <row r="45" spans="1:11" s="5" customFormat="1" ht="33.75" customHeight="1">
      <c r="A45" s="81" t="s">
        <v>47</v>
      </c>
      <c r="B45" s="108">
        <v>303</v>
      </c>
      <c r="C45" s="82" t="s">
        <v>8</v>
      </c>
      <c r="D45" s="82" t="s">
        <v>14</v>
      </c>
      <c r="E45" s="150" t="s">
        <v>202</v>
      </c>
      <c r="F45" s="82"/>
      <c r="G45" s="106"/>
      <c r="H45" s="106"/>
      <c r="I45" s="97">
        <f>I46+I47</f>
        <v>812517.99</v>
      </c>
      <c r="J45" s="98">
        <f>J46+J47</f>
        <v>812517.99</v>
      </c>
      <c r="K45" s="120"/>
    </row>
    <row r="46" spans="1:11" s="5" customFormat="1" ht="35.25" customHeight="1">
      <c r="A46" s="81" t="s">
        <v>93</v>
      </c>
      <c r="B46" s="105">
        <v>303</v>
      </c>
      <c r="C46" s="82" t="s">
        <v>8</v>
      </c>
      <c r="D46" s="82" t="s">
        <v>14</v>
      </c>
      <c r="E46" s="150" t="s">
        <v>202</v>
      </c>
      <c r="F46" s="82" t="s">
        <v>52</v>
      </c>
      <c r="G46" s="106"/>
      <c r="H46" s="106"/>
      <c r="I46" s="97">
        <v>626515.82</v>
      </c>
      <c r="J46" s="98">
        <v>626515.82</v>
      </c>
      <c r="K46" s="120"/>
    </row>
    <row r="47" spans="1:11" s="5" customFormat="1" ht="50.25" customHeight="1">
      <c r="A47" s="81" t="s">
        <v>91</v>
      </c>
      <c r="B47" s="105">
        <v>303</v>
      </c>
      <c r="C47" s="82" t="s">
        <v>8</v>
      </c>
      <c r="D47" s="82" t="s">
        <v>14</v>
      </c>
      <c r="E47" s="150" t="s">
        <v>202</v>
      </c>
      <c r="F47" s="82" t="s">
        <v>92</v>
      </c>
      <c r="G47" s="106"/>
      <c r="H47" s="106"/>
      <c r="I47" s="97">
        <v>186002.17</v>
      </c>
      <c r="J47" s="98">
        <v>186002.17</v>
      </c>
      <c r="K47" s="120"/>
    </row>
    <row r="48" spans="1:11" s="5" customFormat="1" ht="33.75" customHeight="1">
      <c r="A48" s="81" t="s">
        <v>46</v>
      </c>
      <c r="B48" s="105">
        <v>303</v>
      </c>
      <c r="C48" s="82" t="s">
        <v>8</v>
      </c>
      <c r="D48" s="82" t="s">
        <v>14</v>
      </c>
      <c r="E48" s="150" t="s">
        <v>186</v>
      </c>
      <c r="F48" s="82"/>
      <c r="G48" s="106"/>
      <c r="H48" s="106"/>
      <c r="I48" s="98">
        <f>I49+I50+I51</f>
        <v>733768</v>
      </c>
      <c r="J48" s="98">
        <f>J49+J50+J51</f>
        <v>633524.9</v>
      </c>
      <c r="K48" s="120"/>
    </row>
    <row r="49" spans="1:11" ht="34.5" customHeight="1">
      <c r="A49" s="12" t="s">
        <v>93</v>
      </c>
      <c r="B49" s="13">
        <v>303</v>
      </c>
      <c r="C49" s="53" t="s">
        <v>8</v>
      </c>
      <c r="D49" s="53" t="s">
        <v>14</v>
      </c>
      <c r="E49" s="61" t="s">
        <v>186</v>
      </c>
      <c r="F49" s="53" t="s">
        <v>52</v>
      </c>
      <c r="G49" s="54"/>
      <c r="H49" s="54"/>
      <c r="I49" s="19">
        <v>257845.65</v>
      </c>
      <c r="J49" s="98">
        <v>243896.49</v>
      </c>
      <c r="K49" s="119"/>
    </row>
    <row r="50" spans="1:11" ht="56.25" customHeight="1">
      <c r="A50" s="12" t="s">
        <v>91</v>
      </c>
      <c r="B50" s="13">
        <v>303</v>
      </c>
      <c r="C50" s="53" t="s">
        <v>8</v>
      </c>
      <c r="D50" s="53" t="s">
        <v>14</v>
      </c>
      <c r="E50" s="61" t="s">
        <v>186</v>
      </c>
      <c r="F50" s="53" t="s">
        <v>92</v>
      </c>
      <c r="G50" s="54"/>
      <c r="H50" s="54"/>
      <c r="I50" s="19">
        <v>75922.35</v>
      </c>
      <c r="J50" s="98">
        <v>63872.41</v>
      </c>
      <c r="K50" s="119"/>
    </row>
    <row r="51" spans="1:11" ht="34.5" customHeight="1">
      <c r="A51" s="12" t="s">
        <v>80</v>
      </c>
      <c r="B51" s="13">
        <v>303</v>
      </c>
      <c r="C51" s="53" t="s">
        <v>8</v>
      </c>
      <c r="D51" s="53" t="s">
        <v>14</v>
      </c>
      <c r="E51" s="61" t="s">
        <v>186</v>
      </c>
      <c r="F51" s="53" t="s">
        <v>54</v>
      </c>
      <c r="G51" s="54"/>
      <c r="H51" s="54"/>
      <c r="I51" s="19">
        <v>400000</v>
      </c>
      <c r="J51" s="98">
        <v>325756</v>
      </c>
      <c r="K51" s="119"/>
    </row>
    <row r="52" spans="1:24" s="4" customFormat="1" ht="18" customHeight="1">
      <c r="A52" s="12" t="s">
        <v>70</v>
      </c>
      <c r="B52" s="13">
        <v>303</v>
      </c>
      <c r="C52" s="53" t="s">
        <v>8</v>
      </c>
      <c r="D52" s="53" t="s">
        <v>14</v>
      </c>
      <c r="E52" s="61" t="s">
        <v>106</v>
      </c>
      <c r="F52" s="53"/>
      <c r="G52" s="54"/>
      <c r="H52" s="54"/>
      <c r="I52" s="19">
        <f>I53</f>
        <v>33850</v>
      </c>
      <c r="J52" s="98">
        <f>J53</f>
        <v>33850</v>
      </c>
      <c r="K52" s="11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4" customFormat="1" ht="50.25" customHeight="1">
      <c r="A53" s="12" t="s">
        <v>71</v>
      </c>
      <c r="B53" s="14">
        <v>303</v>
      </c>
      <c r="C53" s="53" t="s">
        <v>8</v>
      </c>
      <c r="D53" s="53" t="s">
        <v>14</v>
      </c>
      <c r="E53" s="61" t="s">
        <v>106</v>
      </c>
      <c r="F53" s="53"/>
      <c r="G53" s="54"/>
      <c r="H53" s="54"/>
      <c r="I53" s="19">
        <f>I54</f>
        <v>33850</v>
      </c>
      <c r="J53" s="98">
        <f>J54</f>
        <v>33850</v>
      </c>
      <c r="K53" s="11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4" customFormat="1" ht="32.25" customHeight="1">
      <c r="A54" s="55" t="s">
        <v>80</v>
      </c>
      <c r="B54" s="13">
        <v>303</v>
      </c>
      <c r="C54" s="53" t="s">
        <v>8</v>
      </c>
      <c r="D54" s="53" t="s">
        <v>14</v>
      </c>
      <c r="E54" s="61" t="s">
        <v>106</v>
      </c>
      <c r="F54" s="53" t="s">
        <v>54</v>
      </c>
      <c r="G54" s="54"/>
      <c r="H54" s="54"/>
      <c r="I54" s="19">
        <v>33850</v>
      </c>
      <c r="J54" s="98">
        <v>33850</v>
      </c>
      <c r="K54" s="119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33" customHeight="1" hidden="1">
      <c r="A55" s="12" t="s">
        <v>122</v>
      </c>
      <c r="B55" s="13">
        <v>303</v>
      </c>
      <c r="C55" s="53" t="s">
        <v>8</v>
      </c>
      <c r="D55" s="53" t="s">
        <v>18</v>
      </c>
      <c r="E55" s="53"/>
      <c r="F55" s="53"/>
      <c r="G55" s="54"/>
      <c r="H55" s="54"/>
      <c r="I55" s="19">
        <f aca="true" t="shared" si="1" ref="I55:J57">I56</f>
        <v>0</v>
      </c>
      <c r="J55" s="98">
        <f t="shared" si="1"/>
        <v>0</v>
      </c>
      <c r="K55" s="119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4" customFormat="1" ht="18" customHeight="1" hidden="1">
      <c r="A56" s="56" t="s">
        <v>110</v>
      </c>
      <c r="B56" s="13">
        <v>303</v>
      </c>
      <c r="C56" s="53" t="s">
        <v>8</v>
      </c>
      <c r="D56" s="53" t="s">
        <v>18</v>
      </c>
      <c r="E56" s="53" t="s">
        <v>111</v>
      </c>
      <c r="F56" s="53"/>
      <c r="G56" s="54"/>
      <c r="H56" s="54"/>
      <c r="I56" s="19">
        <f t="shared" si="1"/>
        <v>0</v>
      </c>
      <c r="J56" s="98">
        <f t="shared" si="1"/>
        <v>0</v>
      </c>
      <c r="K56" s="11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4" customFormat="1" ht="30" customHeight="1" hidden="1">
      <c r="A57" s="56" t="s">
        <v>85</v>
      </c>
      <c r="B57" s="13">
        <v>303</v>
      </c>
      <c r="C57" s="53" t="s">
        <v>8</v>
      </c>
      <c r="D57" s="53" t="s">
        <v>18</v>
      </c>
      <c r="E57" s="53" t="s">
        <v>107</v>
      </c>
      <c r="F57" s="53"/>
      <c r="G57" s="54"/>
      <c r="H57" s="54"/>
      <c r="I57" s="19">
        <f t="shared" si="1"/>
        <v>0</v>
      </c>
      <c r="J57" s="98">
        <f t="shared" si="1"/>
        <v>0</v>
      </c>
      <c r="K57" s="119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4" customFormat="1" ht="17.25" customHeight="1" hidden="1">
      <c r="A58" s="12" t="s">
        <v>108</v>
      </c>
      <c r="B58" s="13">
        <v>303</v>
      </c>
      <c r="C58" s="53" t="s">
        <v>8</v>
      </c>
      <c r="D58" s="53" t="s">
        <v>18</v>
      </c>
      <c r="E58" s="53" t="s">
        <v>107</v>
      </c>
      <c r="F58" s="53" t="s">
        <v>109</v>
      </c>
      <c r="G58" s="54"/>
      <c r="H58" s="54"/>
      <c r="I58" s="19"/>
      <c r="J58" s="98"/>
      <c r="K58" s="119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4" customFormat="1" ht="50.25" customHeight="1">
      <c r="A59" s="36" t="s">
        <v>64</v>
      </c>
      <c r="B59" s="13">
        <v>303</v>
      </c>
      <c r="C59" s="53"/>
      <c r="D59" s="53"/>
      <c r="E59" s="53"/>
      <c r="F59" s="53"/>
      <c r="G59" s="54"/>
      <c r="H59" s="54"/>
      <c r="I59" s="48">
        <f>I62</f>
        <v>5945860.77</v>
      </c>
      <c r="J59" s="129">
        <f>J62</f>
        <v>2813877.77</v>
      </c>
      <c r="K59" s="11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4" customFormat="1" ht="33.75" customHeight="1">
      <c r="A60" s="12" t="s">
        <v>209</v>
      </c>
      <c r="B60" s="13">
        <v>303</v>
      </c>
      <c r="C60" s="53" t="s">
        <v>8</v>
      </c>
      <c r="D60" s="53" t="s">
        <v>17</v>
      </c>
      <c r="E60" s="61"/>
      <c r="F60" s="53"/>
      <c r="G60" s="54"/>
      <c r="H60" s="54"/>
      <c r="I60" s="19">
        <v>5945860.77</v>
      </c>
      <c r="J60" s="98">
        <v>2813877.77</v>
      </c>
      <c r="K60" s="11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4" customFormat="1" ht="48" customHeight="1">
      <c r="A61" s="12" t="s">
        <v>49</v>
      </c>
      <c r="B61" s="13">
        <v>303</v>
      </c>
      <c r="C61" s="53" t="s">
        <v>8</v>
      </c>
      <c r="D61" s="53" t="s">
        <v>17</v>
      </c>
      <c r="E61" s="61" t="s">
        <v>153</v>
      </c>
      <c r="F61" s="53"/>
      <c r="G61" s="54"/>
      <c r="H61" s="54"/>
      <c r="I61" s="19">
        <v>5945860.77</v>
      </c>
      <c r="J61" s="98">
        <v>2813877.77</v>
      </c>
      <c r="K61" s="119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4" customFormat="1" ht="17.25" customHeight="1">
      <c r="A62" s="12" t="s">
        <v>12</v>
      </c>
      <c r="B62" s="13">
        <v>303</v>
      </c>
      <c r="C62" s="53" t="s">
        <v>8</v>
      </c>
      <c r="D62" s="53" t="s">
        <v>17</v>
      </c>
      <c r="E62" s="61" t="s">
        <v>152</v>
      </c>
      <c r="F62" s="53"/>
      <c r="G62" s="54"/>
      <c r="H62" s="54"/>
      <c r="I62" s="19">
        <f>I64+I65+I66+67:67+I63</f>
        <v>5945860.77</v>
      </c>
      <c r="J62" s="98">
        <f>J63+J64+J65+J66+J67</f>
        <v>2813877.77</v>
      </c>
      <c r="K62" s="11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4" customFormat="1" ht="17.25" customHeight="1">
      <c r="A63" s="12" t="s">
        <v>93</v>
      </c>
      <c r="B63" s="13">
        <v>303</v>
      </c>
      <c r="C63" s="53" t="s">
        <v>8</v>
      </c>
      <c r="D63" s="53" t="s">
        <v>17</v>
      </c>
      <c r="E63" s="61" t="s">
        <v>152</v>
      </c>
      <c r="F63" s="53" t="s">
        <v>52</v>
      </c>
      <c r="G63" s="54"/>
      <c r="H63" s="54"/>
      <c r="I63" s="19">
        <v>4251452.22</v>
      </c>
      <c r="J63" s="98">
        <v>1595726.04</v>
      </c>
      <c r="K63" s="11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38.25" customHeight="1">
      <c r="A64" s="12" t="s">
        <v>79</v>
      </c>
      <c r="B64" s="13">
        <v>303</v>
      </c>
      <c r="C64" s="53" t="s">
        <v>8</v>
      </c>
      <c r="D64" s="53" t="s">
        <v>17</v>
      </c>
      <c r="E64" s="61" t="s">
        <v>152</v>
      </c>
      <c r="F64" s="53" t="s">
        <v>53</v>
      </c>
      <c r="G64" s="54"/>
      <c r="H64" s="54"/>
      <c r="I64" s="19">
        <v>170000</v>
      </c>
      <c r="J64" s="98">
        <v>150277</v>
      </c>
      <c r="K64" s="11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51.75" customHeight="1">
      <c r="A65" s="12" t="s">
        <v>91</v>
      </c>
      <c r="B65" s="13">
        <v>303</v>
      </c>
      <c r="C65" s="53" t="s">
        <v>8</v>
      </c>
      <c r="D65" s="53" t="s">
        <v>17</v>
      </c>
      <c r="E65" s="61" t="s">
        <v>152</v>
      </c>
      <c r="F65" s="53" t="s">
        <v>92</v>
      </c>
      <c r="G65" s="54"/>
      <c r="H65" s="54"/>
      <c r="I65" s="19">
        <v>858608.55</v>
      </c>
      <c r="J65" s="98">
        <v>485277.73</v>
      </c>
      <c r="K65" s="11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4" customFormat="1" ht="36.75" customHeight="1">
      <c r="A66" s="12" t="s">
        <v>80</v>
      </c>
      <c r="B66" s="13">
        <v>303</v>
      </c>
      <c r="C66" s="53" t="s">
        <v>8</v>
      </c>
      <c r="D66" s="53" t="s">
        <v>17</v>
      </c>
      <c r="E66" s="61" t="s">
        <v>152</v>
      </c>
      <c r="F66" s="53" t="s">
        <v>54</v>
      </c>
      <c r="G66" s="54"/>
      <c r="H66" s="54"/>
      <c r="I66" s="19">
        <v>658800</v>
      </c>
      <c r="J66" s="98">
        <v>577597</v>
      </c>
      <c r="K66" s="11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4" customFormat="1" ht="36.75" customHeight="1">
      <c r="A67" s="12" t="s">
        <v>101</v>
      </c>
      <c r="B67" s="13">
        <v>303</v>
      </c>
      <c r="C67" s="53" t="s">
        <v>8</v>
      </c>
      <c r="D67" s="53" t="s">
        <v>17</v>
      </c>
      <c r="E67" s="61" t="s">
        <v>152</v>
      </c>
      <c r="F67" s="53" t="s">
        <v>102</v>
      </c>
      <c r="G67" s="54"/>
      <c r="H67" s="54"/>
      <c r="I67" s="19">
        <v>7000</v>
      </c>
      <c r="J67" s="98">
        <v>5000</v>
      </c>
      <c r="K67" s="119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4" customFormat="1" ht="36.75" customHeight="1">
      <c r="A68" s="36" t="s">
        <v>19</v>
      </c>
      <c r="B68" s="13">
        <v>303</v>
      </c>
      <c r="C68" s="51" t="s">
        <v>8</v>
      </c>
      <c r="D68" s="51" t="s">
        <v>40</v>
      </c>
      <c r="E68" s="61"/>
      <c r="F68" s="53"/>
      <c r="G68" s="54"/>
      <c r="H68" s="54"/>
      <c r="I68" s="48">
        <f>I71</f>
        <v>500000</v>
      </c>
      <c r="J68" s="129">
        <v>0</v>
      </c>
      <c r="K68" s="11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36.75" customHeight="1">
      <c r="A69" s="12" t="s">
        <v>19</v>
      </c>
      <c r="B69" s="13">
        <v>303</v>
      </c>
      <c r="C69" s="53" t="s">
        <v>8</v>
      </c>
      <c r="D69" s="53" t="s">
        <v>40</v>
      </c>
      <c r="E69" s="61" t="s">
        <v>113</v>
      </c>
      <c r="F69" s="53"/>
      <c r="G69" s="54"/>
      <c r="H69" s="54"/>
      <c r="I69" s="19">
        <v>500000</v>
      </c>
      <c r="J69" s="98">
        <v>0</v>
      </c>
      <c r="K69" s="119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36.75" customHeight="1">
      <c r="A70" s="12" t="s">
        <v>55</v>
      </c>
      <c r="B70" s="13">
        <v>303</v>
      </c>
      <c r="C70" s="53" t="s">
        <v>8</v>
      </c>
      <c r="D70" s="53" t="s">
        <v>40</v>
      </c>
      <c r="E70" s="61" t="s">
        <v>112</v>
      </c>
      <c r="F70" s="53"/>
      <c r="G70" s="54"/>
      <c r="H70" s="54"/>
      <c r="I70" s="19">
        <f>I71</f>
        <v>500000</v>
      </c>
      <c r="J70" s="98">
        <v>0</v>
      </c>
      <c r="K70" s="11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36.75" customHeight="1">
      <c r="A71" s="12" t="s">
        <v>156</v>
      </c>
      <c r="B71" s="13">
        <v>303</v>
      </c>
      <c r="C71" s="53" t="s">
        <v>8</v>
      </c>
      <c r="D71" s="53" t="s">
        <v>40</v>
      </c>
      <c r="E71" s="61" t="s">
        <v>112</v>
      </c>
      <c r="F71" s="53" t="s">
        <v>154</v>
      </c>
      <c r="G71" s="54"/>
      <c r="H71" s="54"/>
      <c r="I71" s="19">
        <v>500000</v>
      </c>
      <c r="J71" s="98">
        <v>0</v>
      </c>
      <c r="K71" s="11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11" ht="15.75" customHeight="1">
      <c r="A72" s="36" t="s">
        <v>203</v>
      </c>
      <c r="B72" s="37">
        <v>303</v>
      </c>
      <c r="C72" s="51" t="s">
        <v>9</v>
      </c>
      <c r="D72" s="51" t="s">
        <v>48</v>
      </c>
      <c r="E72" s="53"/>
      <c r="F72" s="53"/>
      <c r="G72" s="54"/>
      <c r="H72" s="54"/>
      <c r="I72" s="48">
        <f>I74</f>
        <v>1000000</v>
      </c>
      <c r="J72" s="129">
        <f>J74</f>
        <v>996830</v>
      </c>
      <c r="K72" s="149">
        <f>J72/I72</f>
        <v>0.99683</v>
      </c>
    </row>
    <row r="73" spans="1:11" ht="15.75" customHeight="1">
      <c r="A73" s="12" t="s">
        <v>204</v>
      </c>
      <c r="B73" s="13">
        <v>303</v>
      </c>
      <c r="C73" s="53" t="s">
        <v>9</v>
      </c>
      <c r="D73" s="53" t="s">
        <v>11</v>
      </c>
      <c r="E73" s="61" t="s">
        <v>205</v>
      </c>
      <c r="F73" s="53"/>
      <c r="G73" s="54"/>
      <c r="H73" s="54"/>
      <c r="I73" s="19">
        <f>I74</f>
        <v>1000000</v>
      </c>
      <c r="J73" s="98">
        <f>J74</f>
        <v>996830</v>
      </c>
      <c r="K73" s="149"/>
    </row>
    <row r="74" spans="1:11" ht="15.75" customHeight="1">
      <c r="A74" s="12" t="s">
        <v>206</v>
      </c>
      <c r="B74" s="13">
        <v>303</v>
      </c>
      <c r="C74" s="53" t="s">
        <v>9</v>
      </c>
      <c r="D74" s="53" t="s">
        <v>11</v>
      </c>
      <c r="E74" s="61" t="s">
        <v>205</v>
      </c>
      <c r="F74" s="53" t="s">
        <v>54</v>
      </c>
      <c r="G74" s="54"/>
      <c r="H74" s="54"/>
      <c r="I74" s="19">
        <v>1000000</v>
      </c>
      <c r="J74" s="98">
        <v>996830</v>
      </c>
      <c r="K74" s="119"/>
    </row>
    <row r="75" spans="1:24" s="2" customFormat="1" ht="42.75" customHeight="1">
      <c r="A75" s="36" t="s">
        <v>20</v>
      </c>
      <c r="B75" s="38">
        <v>303</v>
      </c>
      <c r="C75" s="51" t="s">
        <v>11</v>
      </c>
      <c r="D75" s="51" t="s">
        <v>48</v>
      </c>
      <c r="E75" s="51"/>
      <c r="F75" s="51"/>
      <c r="G75" s="52" t="e">
        <f>#REF!+#REF!+#REF!</f>
        <v>#REF!</v>
      </c>
      <c r="H75" s="52" t="e">
        <f>#REF!+#REF!+#REF!</f>
        <v>#REF!</v>
      </c>
      <c r="I75" s="20">
        <f>I76+I78+I80</f>
        <v>2720000</v>
      </c>
      <c r="J75" s="129">
        <f>J76+J78+J80</f>
        <v>2079444.68</v>
      </c>
      <c r="K75" s="49">
        <f>J75/I75</f>
        <v>0.7645017205882353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11" ht="59.25" customHeight="1">
      <c r="A76" s="12" t="s">
        <v>72</v>
      </c>
      <c r="B76" s="13">
        <v>303</v>
      </c>
      <c r="C76" s="53" t="s">
        <v>11</v>
      </c>
      <c r="D76" s="53" t="s">
        <v>21</v>
      </c>
      <c r="E76" s="152" t="s">
        <v>114</v>
      </c>
      <c r="F76" s="53"/>
      <c r="G76" s="54"/>
      <c r="H76" s="54"/>
      <c r="I76" s="18">
        <f>I77</f>
        <v>1850000</v>
      </c>
      <c r="J76" s="98">
        <f>J77</f>
        <v>1848724.68</v>
      </c>
      <c r="K76" s="119"/>
    </row>
    <row r="77" spans="1:24" s="4" customFormat="1" ht="38.25" customHeight="1">
      <c r="A77" s="12" t="s">
        <v>168</v>
      </c>
      <c r="B77" s="13">
        <v>303</v>
      </c>
      <c r="C77" s="53" t="s">
        <v>11</v>
      </c>
      <c r="D77" s="53" t="s">
        <v>21</v>
      </c>
      <c r="E77" s="152" t="s">
        <v>196</v>
      </c>
      <c r="F77" s="53" t="s">
        <v>54</v>
      </c>
      <c r="G77" s="54"/>
      <c r="H77" s="54"/>
      <c r="I77" s="18">
        <v>1850000</v>
      </c>
      <c r="J77" s="98">
        <v>1848724.68</v>
      </c>
      <c r="K77" s="11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4" customFormat="1" ht="39.75" customHeight="1">
      <c r="A78" s="12" t="s">
        <v>73</v>
      </c>
      <c r="B78" s="13">
        <v>303</v>
      </c>
      <c r="C78" s="53" t="s">
        <v>11</v>
      </c>
      <c r="D78" s="53" t="s">
        <v>21</v>
      </c>
      <c r="E78" s="152" t="s">
        <v>194</v>
      </c>
      <c r="F78" s="53"/>
      <c r="G78" s="54"/>
      <c r="H78" s="54"/>
      <c r="I78" s="18">
        <f>I79</f>
        <v>105000</v>
      </c>
      <c r="J78" s="98">
        <f>J79</f>
        <v>67100</v>
      </c>
      <c r="K78" s="11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4" customFormat="1" ht="41.25" customHeight="1">
      <c r="A79" s="12" t="s">
        <v>168</v>
      </c>
      <c r="B79" s="13">
        <v>303</v>
      </c>
      <c r="C79" s="53" t="s">
        <v>11</v>
      </c>
      <c r="D79" s="53" t="s">
        <v>21</v>
      </c>
      <c r="E79" s="152" t="s">
        <v>195</v>
      </c>
      <c r="F79" s="53" t="s">
        <v>54</v>
      </c>
      <c r="G79" s="54"/>
      <c r="H79" s="54"/>
      <c r="I79" s="18">
        <v>105000</v>
      </c>
      <c r="J79" s="98">
        <v>67100</v>
      </c>
      <c r="K79" s="11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4" customFormat="1" ht="43.5" customHeight="1">
      <c r="A80" s="12" t="s">
        <v>74</v>
      </c>
      <c r="B80" s="14">
        <v>303</v>
      </c>
      <c r="C80" s="53" t="s">
        <v>11</v>
      </c>
      <c r="D80" s="53" t="s">
        <v>21</v>
      </c>
      <c r="E80" s="152" t="s">
        <v>116</v>
      </c>
      <c r="F80" s="53"/>
      <c r="G80" s="54"/>
      <c r="H80" s="54"/>
      <c r="I80" s="18">
        <f>I81</f>
        <v>765000</v>
      </c>
      <c r="J80" s="98">
        <f>J81</f>
        <v>163620</v>
      </c>
      <c r="K80" s="11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4" customFormat="1" ht="42" customHeight="1">
      <c r="A81" s="12" t="s">
        <v>168</v>
      </c>
      <c r="B81" s="13">
        <v>303</v>
      </c>
      <c r="C81" s="53" t="s">
        <v>11</v>
      </c>
      <c r="D81" s="53" t="s">
        <v>21</v>
      </c>
      <c r="E81" s="152" t="s">
        <v>193</v>
      </c>
      <c r="F81" s="53" t="s">
        <v>54</v>
      </c>
      <c r="G81" s="54"/>
      <c r="H81" s="54"/>
      <c r="I81" s="18">
        <v>765000</v>
      </c>
      <c r="J81" s="98">
        <v>163620</v>
      </c>
      <c r="K81" s="11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2" customFormat="1" ht="24.75" customHeight="1">
      <c r="A82" s="36" t="s">
        <v>22</v>
      </c>
      <c r="B82" s="38">
        <v>303</v>
      </c>
      <c r="C82" s="51" t="s">
        <v>14</v>
      </c>
      <c r="D82" s="51" t="s">
        <v>48</v>
      </c>
      <c r="E82" s="51"/>
      <c r="F82" s="51"/>
      <c r="G82" s="52" t="e">
        <f>#REF!+#REF!+#REF!+#REF!+#REF!+#REF!+#REF!+#REF!+#REF!</f>
        <v>#REF!</v>
      </c>
      <c r="H82" s="52" t="e">
        <f>#REF!+#REF!+#REF!+#REF!+#REF!+#REF!+#REF!+#REF!+#REF!</f>
        <v>#REF!</v>
      </c>
      <c r="I82" s="20">
        <f>I83+I87</f>
        <v>64385404.91</v>
      </c>
      <c r="J82" s="129">
        <f>J83+J87</f>
        <v>64011025.34</v>
      </c>
      <c r="K82" s="49">
        <f>J82/I82</f>
        <v>0.9941853348515348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7" customFormat="1" ht="16.5" customHeight="1">
      <c r="A83" s="58" t="s">
        <v>42</v>
      </c>
      <c r="B83" s="13">
        <v>303</v>
      </c>
      <c r="C83" s="53" t="s">
        <v>14</v>
      </c>
      <c r="D83" s="53" t="s">
        <v>32</v>
      </c>
      <c r="E83" s="53"/>
      <c r="F83" s="53"/>
      <c r="G83" s="54"/>
      <c r="H83" s="54"/>
      <c r="I83" s="18">
        <f>I86</f>
        <v>45495972.54</v>
      </c>
      <c r="J83" s="98">
        <f>J86</f>
        <v>45495972.54</v>
      </c>
      <c r="K83" s="123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s="7" customFormat="1" ht="16.5" customHeight="1">
      <c r="A84" s="58" t="s">
        <v>123</v>
      </c>
      <c r="B84" s="13">
        <v>303</v>
      </c>
      <c r="C84" s="53" t="s">
        <v>14</v>
      </c>
      <c r="D84" s="53" t="s">
        <v>32</v>
      </c>
      <c r="E84" s="61" t="s">
        <v>118</v>
      </c>
      <c r="F84" s="53"/>
      <c r="G84" s="54"/>
      <c r="H84" s="54"/>
      <c r="I84" s="18">
        <f>I86</f>
        <v>45495972.54</v>
      </c>
      <c r="J84" s="98">
        <f>J86</f>
        <v>45495972.54</v>
      </c>
      <c r="K84" s="123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s="7" customFormat="1" ht="39" customHeight="1">
      <c r="A85" s="12" t="s">
        <v>124</v>
      </c>
      <c r="B85" s="14">
        <v>303</v>
      </c>
      <c r="C85" s="53" t="s">
        <v>14</v>
      </c>
      <c r="D85" s="53" t="s">
        <v>32</v>
      </c>
      <c r="E85" s="61" t="s">
        <v>117</v>
      </c>
      <c r="F85" s="53"/>
      <c r="G85" s="54"/>
      <c r="H85" s="54"/>
      <c r="I85" s="18">
        <f>I86</f>
        <v>45495972.54</v>
      </c>
      <c r="J85" s="98">
        <f>J86</f>
        <v>45495972.54</v>
      </c>
      <c r="K85" s="123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s="7" customFormat="1" ht="48" customHeight="1">
      <c r="A86" s="55" t="s">
        <v>81</v>
      </c>
      <c r="B86" s="13">
        <v>303</v>
      </c>
      <c r="C86" s="53" t="s">
        <v>14</v>
      </c>
      <c r="D86" s="53" t="s">
        <v>32</v>
      </c>
      <c r="E86" s="61" t="s">
        <v>117</v>
      </c>
      <c r="F86" s="53" t="s">
        <v>56</v>
      </c>
      <c r="G86" s="54"/>
      <c r="H86" s="54"/>
      <c r="I86" s="18">
        <v>45495972.54</v>
      </c>
      <c r="J86" s="98">
        <v>45495972.54</v>
      </c>
      <c r="K86" s="148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s="8" customFormat="1" ht="16.5" customHeight="1">
      <c r="A87" s="12" t="s">
        <v>23</v>
      </c>
      <c r="B87" s="13">
        <v>303</v>
      </c>
      <c r="C87" s="53" t="s">
        <v>14</v>
      </c>
      <c r="D87" s="53" t="s">
        <v>24</v>
      </c>
      <c r="E87" s="53"/>
      <c r="F87" s="53"/>
      <c r="G87" s="54" t="e">
        <f>#REF!+#REF!+#REF!+G88+#REF!</f>
        <v>#REF!</v>
      </c>
      <c r="H87" s="54" t="e">
        <f>#REF!+#REF!+#REF!+H88+#REF!</f>
        <v>#REF!</v>
      </c>
      <c r="I87" s="18">
        <f>I88</f>
        <v>18889432.37</v>
      </c>
      <c r="J87" s="98">
        <f>J88</f>
        <v>18515052.8</v>
      </c>
      <c r="K87" s="124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9" customFormat="1" ht="33" customHeight="1">
      <c r="A88" s="56" t="s">
        <v>25</v>
      </c>
      <c r="B88" s="13">
        <v>303</v>
      </c>
      <c r="C88" s="53" t="s">
        <v>14</v>
      </c>
      <c r="D88" s="53" t="s">
        <v>24</v>
      </c>
      <c r="E88" s="61" t="s">
        <v>117</v>
      </c>
      <c r="F88" s="53"/>
      <c r="G88" s="54" t="e">
        <f>G90+#REF!+#REF!</f>
        <v>#REF!</v>
      </c>
      <c r="H88" s="54" t="e">
        <f>H90+#REF!+#REF!</f>
        <v>#REF!</v>
      </c>
      <c r="I88" s="18">
        <f>I90</f>
        <v>18889432.37</v>
      </c>
      <c r="J88" s="98">
        <f>J90</f>
        <v>18515052.8</v>
      </c>
      <c r="K88" s="125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9" customFormat="1" ht="33.75" customHeight="1">
      <c r="A89" s="56" t="s">
        <v>25</v>
      </c>
      <c r="B89" s="13">
        <v>303</v>
      </c>
      <c r="C89" s="53" t="s">
        <v>14</v>
      </c>
      <c r="D89" s="53" t="s">
        <v>24</v>
      </c>
      <c r="E89" s="61" t="s">
        <v>117</v>
      </c>
      <c r="F89" s="53"/>
      <c r="G89" s="54"/>
      <c r="H89" s="54"/>
      <c r="I89" s="18">
        <f>I90</f>
        <v>18889432.37</v>
      </c>
      <c r="J89" s="98">
        <f>J90</f>
        <v>18515052.8</v>
      </c>
      <c r="K89" s="125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10" customFormat="1" ht="34.5" customHeight="1">
      <c r="A90" s="55" t="s">
        <v>81</v>
      </c>
      <c r="B90" s="13">
        <v>303</v>
      </c>
      <c r="C90" s="53" t="s">
        <v>14</v>
      </c>
      <c r="D90" s="53" t="s">
        <v>24</v>
      </c>
      <c r="E90" s="61" t="s">
        <v>117</v>
      </c>
      <c r="F90" s="53" t="s">
        <v>56</v>
      </c>
      <c r="G90" s="54" t="e">
        <f>#REF!</f>
        <v>#REF!</v>
      </c>
      <c r="H90" s="54" t="e">
        <f>#REF!</f>
        <v>#REF!</v>
      </c>
      <c r="I90" s="18">
        <v>18889432.37</v>
      </c>
      <c r="J90" s="98">
        <v>18515052.8</v>
      </c>
      <c r="K90" s="4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2" customFormat="1" ht="24.75" customHeight="1">
      <c r="A91" s="36" t="s">
        <v>26</v>
      </c>
      <c r="B91" s="37">
        <v>303</v>
      </c>
      <c r="C91" s="51" t="s">
        <v>27</v>
      </c>
      <c r="D91" s="51" t="s">
        <v>48</v>
      </c>
      <c r="E91" s="51"/>
      <c r="F91" s="51"/>
      <c r="G91" s="52" t="e">
        <f>G101+#REF!+#REF!+#REF!+#REF!+#REF!</f>
        <v>#REF!</v>
      </c>
      <c r="H91" s="52" t="e">
        <f>H101+#REF!+#REF!+#REF!+#REF!+#REF!</f>
        <v>#REF!</v>
      </c>
      <c r="I91" s="20">
        <f>I92+I96</f>
        <v>25790000</v>
      </c>
      <c r="J91" s="129">
        <f>J92+J96</f>
        <v>10546310.06</v>
      </c>
      <c r="K91" s="49">
        <f>J91/I91</f>
        <v>0.40893020783249323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s="3" customFormat="1" ht="18.75" customHeight="1">
      <c r="A92" s="12" t="s">
        <v>57</v>
      </c>
      <c r="B92" s="13">
        <v>303</v>
      </c>
      <c r="C92" s="53" t="s">
        <v>27</v>
      </c>
      <c r="D92" s="53" t="s">
        <v>8</v>
      </c>
      <c r="E92" s="61"/>
      <c r="F92" s="53"/>
      <c r="G92" s="54"/>
      <c r="H92" s="54"/>
      <c r="I92" s="18">
        <f>+I93</f>
        <v>140000</v>
      </c>
      <c r="J92" s="98">
        <f>+J93</f>
        <v>91306</v>
      </c>
      <c r="K92" s="49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s="3" customFormat="1" ht="24" customHeight="1">
      <c r="A93" s="35" t="s">
        <v>70</v>
      </c>
      <c r="B93" s="13">
        <v>303</v>
      </c>
      <c r="C93" s="53" t="s">
        <v>27</v>
      </c>
      <c r="D93" s="53" t="s">
        <v>8</v>
      </c>
      <c r="E93" s="61" t="s">
        <v>125</v>
      </c>
      <c r="F93" s="53"/>
      <c r="G93" s="54"/>
      <c r="H93" s="54"/>
      <c r="I93" s="18">
        <f>I94</f>
        <v>140000</v>
      </c>
      <c r="J93" s="98">
        <f>J94</f>
        <v>91306</v>
      </c>
      <c r="K93" s="122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s="3" customFormat="1" ht="56.25" customHeight="1">
      <c r="A94" s="35" t="s">
        <v>126</v>
      </c>
      <c r="B94" s="13">
        <v>303</v>
      </c>
      <c r="C94" s="53" t="s">
        <v>27</v>
      </c>
      <c r="D94" s="53" t="s">
        <v>8</v>
      </c>
      <c r="E94" s="61" t="s">
        <v>120</v>
      </c>
      <c r="F94" s="53"/>
      <c r="G94" s="54"/>
      <c r="H94" s="54"/>
      <c r="I94" s="18">
        <f>+I95</f>
        <v>140000</v>
      </c>
      <c r="J94" s="98">
        <f>+J95</f>
        <v>91306</v>
      </c>
      <c r="K94" s="122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4" s="3" customFormat="1" ht="39.75" customHeight="1">
      <c r="A95" s="12" t="s">
        <v>80</v>
      </c>
      <c r="B95" s="13">
        <v>303</v>
      </c>
      <c r="C95" s="53" t="s">
        <v>27</v>
      </c>
      <c r="D95" s="53" t="s">
        <v>8</v>
      </c>
      <c r="E95" s="61" t="s">
        <v>120</v>
      </c>
      <c r="F95" s="53" t="s">
        <v>54</v>
      </c>
      <c r="G95" s="54"/>
      <c r="H95" s="54"/>
      <c r="I95" s="18">
        <v>140000</v>
      </c>
      <c r="J95" s="98">
        <v>91306</v>
      </c>
      <c r="K95" s="122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s="2" customFormat="1" ht="28.5" customHeight="1">
      <c r="A96" s="59" t="s">
        <v>28</v>
      </c>
      <c r="B96" s="13">
        <v>303</v>
      </c>
      <c r="C96" s="51" t="s">
        <v>27</v>
      </c>
      <c r="D96" s="51" t="s">
        <v>11</v>
      </c>
      <c r="E96" s="109"/>
      <c r="F96" s="51"/>
      <c r="G96" s="52"/>
      <c r="H96" s="52"/>
      <c r="I96" s="20">
        <f>I98+I100</f>
        <v>25650000</v>
      </c>
      <c r="J96" s="129">
        <f>J98+J100</f>
        <v>10455004.06</v>
      </c>
      <c r="K96" s="49">
        <f>J96/I96</f>
        <v>0.40760249746588695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11" ht="15.75" customHeight="1">
      <c r="A97" s="12" t="s">
        <v>127</v>
      </c>
      <c r="B97" s="14">
        <v>303</v>
      </c>
      <c r="C97" s="53" t="s">
        <v>27</v>
      </c>
      <c r="D97" s="53" t="s">
        <v>11</v>
      </c>
      <c r="E97" s="61" t="s">
        <v>128</v>
      </c>
      <c r="F97" s="53"/>
      <c r="G97" s="54" t="e">
        <f>#REF!</f>
        <v>#REF!</v>
      </c>
      <c r="H97" s="54" t="e">
        <f>#REF!</f>
        <v>#REF!</v>
      </c>
      <c r="I97" s="18">
        <f>I98</f>
        <v>95000</v>
      </c>
      <c r="J97" s="98">
        <f>J98</f>
        <v>22100</v>
      </c>
      <c r="K97" s="119"/>
    </row>
    <row r="98" spans="1:24" s="4" customFormat="1" ht="33.75" customHeight="1">
      <c r="A98" s="12" t="s">
        <v>80</v>
      </c>
      <c r="B98" s="13">
        <v>303</v>
      </c>
      <c r="C98" s="53" t="s">
        <v>27</v>
      </c>
      <c r="D98" s="53" t="s">
        <v>11</v>
      </c>
      <c r="E98" s="61" t="s">
        <v>129</v>
      </c>
      <c r="F98" s="53" t="s">
        <v>54</v>
      </c>
      <c r="G98" s="54" t="e">
        <f>'[1]главы'!H175</f>
        <v>#REF!</v>
      </c>
      <c r="H98" s="54" t="e">
        <f>'[1]главы'!I175</f>
        <v>#REF!</v>
      </c>
      <c r="I98" s="18">
        <v>95000</v>
      </c>
      <c r="J98" s="98">
        <v>22100</v>
      </c>
      <c r="K98" s="11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11" ht="15.75" customHeight="1">
      <c r="A99" s="12" t="s">
        <v>130</v>
      </c>
      <c r="B99" s="13">
        <v>303</v>
      </c>
      <c r="C99" s="53" t="s">
        <v>27</v>
      </c>
      <c r="D99" s="53" t="s">
        <v>11</v>
      </c>
      <c r="E99" s="61" t="s">
        <v>128</v>
      </c>
      <c r="F99" s="53"/>
      <c r="G99" s="54" t="e">
        <f>#REF!</f>
        <v>#REF!</v>
      </c>
      <c r="H99" s="54" t="e">
        <f>#REF!</f>
        <v>#REF!</v>
      </c>
      <c r="I99" s="18">
        <f>I100</f>
        <v>25555000</v>
      </c>
      <c r="J99" s="98">
        <f>J100</f>
        <v>10432904.06</v>
      </c>
      <c r="K99" s="119"/>
    </row>
    <row r="100" spans="1:24" s="4" customFormat="1" ht="33" customHeight="1">
      <c r="A100" s="12" t="s">
        <v>80</v>
      </c>
      <c r="B100" s="14">
        <v>303</v>
      </c>
      <c r="C100" s="53" t="s">
        <v>27</v>
      </c>
      <c r="D100" s="53" t="s">
        <v>11</v>
      </c>
      <c r="E100" s="61" t="s">
        <v>121</v>
      </c>
      <c r="F100" s="53" t="s">
        <v>54</v>
      </c>
      <c r="G100" s="54" t="e">
        <f>'[1]главы'!H180</f>
        <v>#REF!</v>
      </c>
      <c r="H100" s="54" t="e">
        <f>'[1]главы'!I180</f>
        <v>#REF!</v>
      </c>
      <c r="I100" s="18">
        <v>25555000</v>
      </c>
      <c r="J100" s="98">
        <v>10432904.06</v>
      </c>
      <c r="K100" s="11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2" customFormat="1" ht="25.5" customHeight="1">
      <c r="A101" s="36" t="s">
        <v>29</v>
      </c>
      <c r="B101" s="37">
        <v>303</v>
      </c>
      <c r="C101" s="51" t="s">
        <v>18</v>
      </c>
      <c r="D101" s="51" t="s">
        <v>48</v>
      </c>
      <c r="E101" s="51"/>
      <c r="F101" s="51"/>
      <c r="G101" s="52" t="e">
        <f>G106+#REF!+#REF!+#REF!+#REF!+G124</f>
        <v>#REF!</v>
      </c>
      <c r="H101" s="52" t="e">
        <f>H106+#REF!+#REF!+#REF!+#REF!+H124</f>
        <v>#REF!</v>
      </c>
      <c r="I101" s="20">
        <f>I102+I106+I110+I115+I124</f>
        <v>36197048.44</v>
      </c>
      <c r="J101" s="129">
        <f>J102+J106+J110+J115+J124</f>
        <v>33663206.29</v>
      </c>
      <c r="K101" s="49">
        <f>J101/I101</f>
        <v>0.9299986529509421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3" customFormat="1" ht="21.75" customHeight="1">
      <c r="A102" s="36" t="s">
        <v>30</v>
      </c>
      <c r="B102" s="13">
        <v>303</v>
      </c>
      <c r="C102" s="51" t="s">
        <v>18</v>
      </c>
      <c r="D102" s="51" t="s">
        <v>8</v>
      </c>
      <c r="E102" s="109"/>
      <c r="F102" s="51"/>
      <c r="G102" s="52" t="e">
        <f>#REF!+#REF!+#REF!+#REF!+G103</f>
        <v>#REF!</v>
      </c>
      <c r="H102" s="52" t="e">
        <f>#REF!+#REF!+#REF!+#REF!+H103</f>
        <v>#REF!</v>
      </c>
      <c r="I102" s="20">
        <f aca="true" t="shared" si="2" ref="I102:J104">I103</f>
        <v>4511253.99</v>
      </c>
      <c r="J102" s="129">
        <f t="shared" si="2"/>
        <v>4511253.99</v>
      </c>
      <c r="K102" s="49">
        <f>J102/I102</f>
        <v>1</v>
      </c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1:11" ht="18.75" customHeight="1">
      <c r="A103" s="60" t="s">
        <v>123</v>
      </c>
      <c r="B103" s="14">
        <v>303</v>
      </c>
      <c r="C103" s="53" t="s">
        <v>18</v>
      </c>
      <c r="D103" s="53" t="s">
        <v>8</v>
      </c>
      <c r="E103" s="61" t="s">
        <v>118</v>
      </c>
      <c r="F103" s="53"/>
      <c r="G103" s="54" t="e">
        <f>#REF!</f>
        <v>#REF!</v>
      </c>
      <c r="H103" s="54" t="e">
        <f>#REF!</f>
        <v>#REF!</v>
      </c>
      <c r="I103" s="18">
        <f t="shared" si="2"/>
        <v>4511253.99</v>
      </c>
      <c r="J103" s="98">
        <f t="shared" si="2"/>
        <v>4511253.99</v>
      </c>
      <c r="K103" s="119"/>
    </row>
    <row r="104" spans="1:11" ht="35.25" customHeight="1">
      <c r="A104" s="60" t="s">
        <v>124</v>
      </c>
      <c r="B104" s="13">
        <v>303</v>
      </c>
      <c r="C104" s="53" t="s">
        <v>18</v>
      </c>
      <c r="D104" s="53" t="s">
        <v>8</v>
      </c>
      <c r="E104" s="61" t="s">
        <v>117</v>
      </c>
      <c r="F104" s="53"/>
      <c r="G104" s="54"/>
      <c r="H104" s="54"/>
      <c r="I104" s="18">
        <f t="shared" si="2"/>
        <v>4511253.99</v>
      </c>
      <c r="J104" s="98">
        <f t="shared" si="2"/>
        <v>4511253.99</v>
      </c>
      <c r="K104" s="119"/>
    </row>
    <row r="105" spans="1:24" s="4" customFormat="1" ht="51.75" customHeight="1">
      <c r="A105" s="55" t="s">
        <v>81</v>
      </c>
      <c r="B105" s="13">
        <v>303</v>
      </c>
      <c r="C105" s="53" t="s">
        <v>18</v>
      </c>
      <c r="D105" s="53" t="s">
        <v>8</v>
      </c>
      <c r="E105" s="61" t="s">
        <v>117</v>
      </c>
      <c r="F105" s="53" t="s">
        <v>56</v>
      </c>
      <c r="G105" s="54" t="e">
        <f>'[1]главы'!H185</f>
        <v>#REF!</v>
      </c>
      <c r="H105" s="54" t="e">
        <f>'[1]главы'!I185</f>
        <v>#REF!</v>
      </c>
      <c r="I105" s="18">
        <v>4511253.99</v>
      </c>
      <c r="J105" s="98">
        <v>4511253.99</v>
      </c>
      <c r="K105" s="11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3" customFormat="1" ht="15.75" customHeight="1">
      <c r="A106" s="36" t="s">
        <v>157</v>
      </c>
      <c r="B106" s="13">
        <v>303</v>
      </c>
      <c r="C106" s="51" t="s">
        <v>18</v>
      </c>
      <c r="D106" s="51" t="s">
        <v>11</v>
      </c>
      <c r="E106" s="109"/>
      <c r="F106" s="51"/>
      <c r="G106" s="52" t="e">
        <f>#REF!+G107+#REF!+#REF!+#REF!</f>
        <v>#REF!</v>
      </c>
      <c r="H106" s="52" t="e">
        <f>#REF!+H107+#REF!+#REF!+#REF!</f>
        <v>#REF!</v>
      </c>
      <c r="I106" s="20">
        <f>+I109</f>
        <v>26631061.45</v>
      </c>
      <c r="J106" s="129">
        <f>+J109</f>
        <v>25800000</v>
      </c>
      <c r="K106" s="49">
        <f>J106/I106</f>
        <v>0.9687935288812907</v>
      </c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spans="1:11" ht="15.75" customHeight="1">
      <c r="A107" s="60" t="s">
        <v>123</v>
      </c>
      <c r="B107" s="13">
        <v>303</v>
      </c>
      <c r="C107" s="53" t="s">
        <v>18</v>
      </c>
      <c r="D107" s="53" t="s">
        <v>11</v>
      </c>
      <c r="E107" s="61" t="s">
        <v>118</v>
      </c>
      <c r="F107" s="53"/>
      <c r="G107" s="54">
        <f>G109</f>
        <v>66440</v>
      </c>
      <c r="H107" s="54">
        <f>H109</f>
        <v>0</v>
      </c>
      <c r="I107" s="18">
        <f>I108</f>
        <v>26631061.45</v>
      </c>
      <c r="J107" s="98">
        <f>J108</f>
        <v>25800000</v>
      </c>
      <c r="K107" s="119"/>
    </row>
    <row r="108" spans="1:11" ht="18.75" customHeight="1">
      <c r="A108" s="60" t="s">
        <v>59</v>
      </c>
      <c r="B108" s="14">
        <v>303</v>
      </c>
      <c r="C108" s="53" t="s">
        <v>18</v>
      </c>
      <c r="D108" s="53" t="s">
        <v>11</v>
      </c>
      <c r="E108" s="61" t="s">
        <v>117</v>
      </c>
      <c r="F108" s="53"/>
      <c r="G108" s="54"/>
      <c r="H108" s="54"/>
      <c r="I108" s="18">
        <f>I109</f>
        <v>26631061.45</v>
      </c>
      <c r="J108" s="98">
        <f>J109</f>
        <v>25800000</v>
      </c>
      <c r="K108" s="119"/>
    </row>
    <row r="109" spans="1:24" s="4" customFormat="1" ht="49.5" customHeight="1">
      <c r="A109" s="55" t="s">
        <v>81</v>
      </c>
      <c r="B109" s="13">
        <v>303</v>
      </c>
      <c r="C109" s="53" t="s">
        <v>18</v>
      </c>
      <c r="D109" s="53" t="s">
        <v>11</v>
      </c>
      <c r="E109" s="61" t="s">
        <v>117</v>
      </c>
      <c r="F109" s="53" t="s">
        <v>56</v>
      </c>
      <c r="G109" s="54">
        <f>'[1]главы'!H198+'[1]главы'!H614+'[1]главы'!H147</f>
        <v>66440</v>
      </c>
      <c r="H109" s="54">
        <f>'[1]главы'!I198+'[1]главы'!I614+'[1]главы'!I147</f>
        <v>0</v>
      </c>
      <c r="I109" s="18">
        <v>26631061.45</v>
      </c>
      <c r="J109" s="98">
        <v>25800000</v>
      </c>
      <c r="K109" s="14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4" customFormat="1" ht="33">
      <c r="A110" s="85" t="s">
        <v>170</v>
      </c>
      <c r="B110" s="37">
        <v>303</v>
      </c>
      <c r="C110" s="72" t="s">
        <v>18</v>
      </c>
      <c r="D110" s="72" t="s">
        <v>27</v>
      </c>
      <c r="E110" s="86"/>
      <c r="F110" s="72"/>
      <c r="G110" s="87"/>
      <c r="H110" s="88">
        <f aca="true" t="shared" si="3" ref="H110:J113">+H111</f>
        <v>220000</v>
      </c>
      <c r="I110" s="171">
        <f t="shared" si="3"/>
        <v>160000</v>
      </c>
      <c r="J110" s="129">
        <f t="shared" si="3"/>
        <v>133870</v>
      </c>
      <c r="K110" s="49">
        <f>J110/I110</f>
        <v>0.8366875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4" customFormat="1" ht="66.75">
      <c r="A111" s="36" t="s">
        <v>171</v>
      </c>
      <c r="B111" s="90">
        <v>303</v>
      </c>
      <c r="C111" s="72" t="s">
        <v>18</v>
      </c>
      <c r="D111" s="72" t="s">
        <v>27</v>
      </c>
      <c r="E111" s="109" t="s">
        <v>172</v>
      </c>
      <c r="F111" s="91"/>
      <c r="G111" s="92"/>
      <c r="H111" s="93">
        <f t="shared" si="3"/>
        <v>220000</v>
      </c>
      <c r="I111" s="171">
        <f t="shared" si="3"/>
        <v>160000</v>
      </c>
      <c r="J111" s="129">
        <f t="shared" si="3"/>
        <v>133870</v>
      </c>
      <c r="K111" s="119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4" customFormat="1" ht="33">
      <c r="A112" s="77" t="s">
        <v>170</v>
      </c>
      <c r="B112" s="14">
        <v>303</v>
      </c>
      <c r="C112" s="75" t="s">
        <v>173</v>
      </c>
      <c r="D112" s="75" t="s">
        <v>27</v>
      </c>
      <c r="E112" s="61" t="s">
        <v>174</v>
      </c>
      <c r="F112" s="53"/>
      <c r="G112" s="92"/>
      <c r="H112" s="94">
        <f t="shared" si="3"/>
        <v>220000</v>
      </c>
      <c r="I112" s="64">
        <f t="shared" si="3"/>
        <v>160000</v>
      </c>
      <c r="J112" s="98">
        <f t="shared" si="3"/>
        <v>133870</v>
      </c>
      <c r="K112" s="119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4" customFormat="1" ht="16.5">
      <c r="A113" s="77" t="s">
        <v>167</v>
      </c>
      <c r="B113" s="13">
        <v>303</v>
      </c>
      <c r="C113" s="75" t="s">
        <v>18</v>
      </c>
      <c r="D113" s="75" t="s">
        <v>27</v>
      </c>
      <c r="E113" s="61" t="s">
        <v>106</v>
      </c>
      <c r="F113" s="53"/>
      <c r="G113" s="92"/>
      <c r="H113" s="94">
        <f t="shared" si="3"/>
        <v>220000</v>
      </c>
      <c r="I113" s="64">
        <f t="shared" si="3"/>
        <v>160000</v>
      </c>
      <c r="J113" s="98">
        <f t="shared" si="3"/>
        <v>133870</v>
      </c>
      <c r="K113" s="11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4" customFormat="1" ht="33">
      <c r="A114" s="12" t="s">
        <v>168</v>
      </c>
      <c r="B114" s="13">
        <v>303</v>
      </c>
      <c r="C114" s="75" t="s">
        <v>18</v>
      </c>
      <c r="D114" s="75" t="s">
        <v>27</v>
      </c>
      <c r="E114" s="61" t="s">
        <v>106</v>
      </c>
      <c r="F114" s="53" t="s">
        <v>54</v>
      </c>
      <c r="G114" s="84"/>
      <c r="H114" s="94">
        <v>220000</v>
      </c>
      <c r="I114" s="64">
        <v>160000</v>
      </c>
      <c r="J114" s="98">
        <v>133870</v>
      </c>
      <c r="K114" s="11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6" customFormat="1" ht="15.75" customHeight="1">
      <c r="A115" s="36" t="s">
        <v>43</v>
      </c>
      <c r="B115" s="37">
        <v>303</v>
      </c>
      <c r="C115" s="51" t="s">
        <v>18</v>
      </c>
      <c r="D115" s="51" t="s">
        <v>18</v>
      </c>
      <c r="E115" s="109"/>
      <c r="F115" s="51"/>
      <c r="G115" s="52"/>
      <c r="H115" s="52"/>
      <c r="I115" s="20">
        <f>+I118+I120+I122+I116</f>
        <v>631127</v>
      </c>
      <c r="J115" s="129">
        <f>+J118+J120+J122+J116</f>
        <v>598444.7</v>
      </c>
      <c r="K115" s="49">
        <f>J115/I115</f>
        <v>0.9482159692106342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6" customFormat="1" ht="27.75" customHeight="1">
      <c r="A116" s="12" t="s">
        <v>75</v>
      </c>
      <c r="B116" s="14">
        <v>303</v>
      </c>
      <c r="C116" s="53" t="s">
        <v>18</v>
      </c>
      <c r="D116" s="53" t="s">
        <v>18</v>
      </c>
      <c r="E116" s="61" t="s">
        <v>132</v>
      </c>
      <c r="F116" s="53"/>
      <c r="G116" s="54"/>
      <c r="H116" s="54"/>
      <c r="I116" s="18">
        <f>I117</f>
        <v>301862</v>
      </c>
      <c r="J116" s="98">
        <f>J117</f>
        <v>299862</v>
      </c>
      <c r="K116" s="11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6" customFormat="1" ht="33.75" customHeight="1">
      <c r="A117" s="12" t="s">
        <v>164</v>
      </c>
      <c r="B117" s="13">
        <v>303</v>
      </c>
      <c r="C117" s="53" t="s">
        <v>18</v>
      </c>
      <c r="D117" s="53" t="s">
        <v>18</v>
      </c>
      <c r="E117" s="61" t="s">
        <v>132</v>
      </c>
      <c r="F117" s="53" t="s">
        <v>183</v>
      </c>
      <c r="G117" s="54"/>
      <c r="H117" s="54"/>
      <c r="I117" s="18">
        <v>301862</v>
      </c>
      <c r="J117" s="98">
        <v>299862</v>
      </c>
      <c r="K117" s="119"/>
      <c r="L117" s="3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6" customFormat="1" ht="21.75" customHeight="1">
      <c r="A118" s="12" t="s">
        <v>75</v>
      </c>
      <c r="B118" s="14">
        <v>303</v>
      </c>
      <c r="C118" s="53" t="s">
        <v>18</v>
      </c>
      <c r="D118" s="53" t="s">
        <v>18</v>
      </c>
      <c r="E118" s="61" t="s">
        <v>134</v>
      </c>
      <c r="F118" s="53"/>
      <c r="G118" s="54"/>
      <c r="H118" s="54"/>
      <c r="I118" s="18">
        <f>I119</f>
        <v>200000</v>
      </c>
      <c r="J118" s="98">
        <f>J119</f>
        <v>199317.7</v>
      </c>
      <c r="K118" s="11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6" customFormat="1" ht="33" customHeight="1">
      <c r="A119" s="12" t="s">
        <v>159</v>
      </c>
      <c r="B119" s="13">
        <v>303</v>
      </c>
      <c r="C119" s="53" t="s">
        <v>18</v>
      </c>
      <c r="D119" s="53" t="s">
        <v>18</v>
      </c>
      <c r="E119" s="61" t="s">
        <v>134</v>
      </c>
      <c r="F119" s="53" t="s">
        <v>158</v>
      </c>
      <c r="G119" s="54"/>
      <c r="H119" s="54"/>
      <c r="I119" s="18">
        <v>200000</v>
      </c>
      <c r="J119" s="98">
        <v>199317.7</v>
      </c>
      <c r="K119" s="119"/>
      <c r="L119" s="3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6" customFormat="1" ht="22.5" customHeight="1">
      <c r="A120" s="12" t="s">
        <v>75</v>
      </c>
      <c r="B120" s="14">
        <v>303</v>
      </c>
      <c r="C120" s="53" t="s">
        <v>18</v>
      </c>
      <c r="D120" s="53" t="s">
        <v>18</v>
      </c>
      <c r="E120" s="61" t="s">
        <v>135</v>
      </c>
      <c r="F120" s="53"/>
      <c r="G120" s="54"/>
      <c r="H120" s="54"/>
      <c r="I120" s="18">
        <f>I121</f>
        <v>114265</v>
      </c>
      <c r="J120" s="98">
        <f>J121</f>
        <v>99265</v>
      </c>
      <c r="K120" s="11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6" customFormat="1" ht="33" customHeight="1">
      <c r="A121" s="12" t="s">
        <v>80</v>
      </c>
      <c r="B121" s="13">
        <v>303</v>
      </c>
      <c r="C121" s="53" t="s">
        <v>18</v>
      </c>
      <c r="D121" s="53" t="s">
        <v>18</v>
      </c>
      <c r="E121" s="61" t="s">
        <v>135</v>
      </c>
      <c r="F121" s="53" t="s">
        <v>158</v>
      </c>
      <c r="G121" s="54"/>
      <c r="H121" s="54"/>
      <c r="I121" s="18">
        <v>114265</v>
      </c>
      <c r="J121" s="98">
        <v>99265</v>
      </c>
      <c r="K121" s="119"/>
      <c r="L121" s="3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11" ht="16.5" customHeight="1">
      <c r="A122" s="12" t="s">
        <v>76</v>
      </c>
      <c r="B122" s="14">
        <v>303</v>
      </c>
      <c r="C122" s="53" t="s">
        <v>18</v>
      </c>
      <c r="D122" s="53" t="s">
        <v>18</v>
      </c>
      <c r="E122" s="61" t="s">
        <v>141</v>
      </c>
      <c r="F122" s="53"/>
      <c r="G122" s="54"/>
      <c r="H122" s="54"/>
      <c r="I122" s="18">
        <f>I123</f>
        <v>15000</v>
      </c>
      <c r="J122" s="98">
        <f>J123</f>
        <v>0</v>
      </c>
      <c r="K122" s="119"/>
    </row>
    <row r="123" spans="1:24" s="4" customFormat="1" ht="39" customHeight="1">
      <c r="A123" s="12" t="s">
        <v>80</v>
      </c>
      <c r="B123" s="13">
        <v>303</v>
      </c>
      <c r="C123" s="53" t="s">
        <v>18</v>
      </c>
      <c r="D123" s="53" t="s">
        <v>18</v>
      </c>
      <c r="E123" s="61" t="s">
        <v>141</v>
      </c>
      <c r="F123" s="53" t="s">
        <v>54</v>
      </c>
      <c r="G123" s="54" t="e">
        <f>#REF!</f>
        <v>#REF!</v>
      </c>
      <c r="H123" s="54" t="e">
        <f>#REF!</f>
        <v>#REF!</v>
      </c>
      <c r="I123" s="18">
        <v>15000</v>
      </c>
      <c r="J123" s="98">
        <v>0</v>
      </c>
      <c r="K123" s="11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3" customFormat="1" ht="21" customHeight="1">
      <c r="A124" s="36" t="s">
        <v>31</v>
      </c>
      <c r="B124" s="37">
        <v>303</v>
      </c>
      <c r="C124" s="51" t="s">
        <v>18</v>
      </c>
      <c r="D124" s="51" t="s">
        <v>21</v>
      </c>
      <c r="E124" s="51"/>
      <c r="F124" s="51"/>
      <c r="G124" s="52" t="e">
        <f>#REF!+G125+#REF!</f>
        <v>#REF!</v>
      </c>
      <c r="H124" s="52" t="e">
        <f>#REF!+H125+#REF!</f>
        <v>#REF!</v>
      </c>
      <c r="I124" s="20">
        <f>I125+I133+I135</f>
        <v>4263606</v>
      </c>
      <c r="J124" s="129">
        <f>J125+J133+J135</f>
        <v>2619637.6</v>
      </c>
      <c r="K124" s="49">
        <f>J124/I124</f>
        <v>0.6144183116357375</v>
      </c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11" ht="21.75" customHeight="1">
      <c r="A125" s="12" t="s">
        <v>70</v>
      </c>
      <c r="B125" s="14">
        <v>303</v>
      </c>
      <c r="C125" s="53" t="s">
        <v>18</v>
      </c>
      <c r="D125" s="53" t="s">
        <v>21</v>
      </c>
      <c r="E125" s="61" t="s">
        <v>133</v>
      </c>
      <c r="F125" s="53"/>
      <c r="G125" s="54" t="e">
        <f>#REF!+G127</f>
        <v>#REF!</v>
      </c>
      <c r="H125" s="54" t="e">
        <f>#REF!+H127</f>
        <v>#REF!</v>
      </c>
      <c r="I125" s="18">
        <f>I127+I132+I130+I129</f>
        <v>4183606</v>
      </c>
      <c r="J125" s="98">
        <f>J127+J132+J130+J129</f>
        <v>2594637.6</v>
      </c>
      <c r="K125" s="119"/>
    </row>
    <row r="126" spans="1:11" ht="18.75" customHeight="1">
      <c r="A126" s="12" t="s">
        <v>75</v>
      </c>
      <c r="B126" s="13">
        <v>303</v>
      </c>
      <c r="C126" s="53" t="s">
        <v>18</v>
      </c>
      <c r="D126" s="53" t="s">
        <v>21</v>
      </c>
      <c r="E126" s="61" t="s">
        <v>132</v>
      </c>
      <c r="F126" s="53"/>
      <c r="G126" s="54"/>
      <c r="H126" s="54"/>
      <c r="I126" s="18">
        <f>I127</f>
        <v>2702500</v>
      </c>
      <c r="J126" s="98">
        <f>J127</f>
        <v>2113565.6</v>
      </c>
      <c r="K126" s="119"/>
    </row>
    <row r="127" spans="1:24" s="4" customFormat="1" ht="27.75" customHeight="1">
      <c r="A127" s="56" t="s">
        <v>164</v>
      </c>
      <c r="B127" s="13">
        <v>303</v>
      </c>
      <c r="C127" s="53" t="s">
        <v>18</v>
      </c>
      <c r="D127" s="53" t="s">
        <v>21</v>
      </c>
      <c r="E127" s="61" t="s">
        <v>132</v>
      </c>
      <c r="F127" s="53" t="s">
        <v>54</v>
      </c>
      <c r="G127" s="54">
        <f>'[1]главы'!H228</f>
        <v>362</v>
      </c>
      <c r="H127" s="54">
        <f>'[1]главы'!I228</f>
        <v>0</v>
      </c>
      <c r="I127" s="18">
        <v>2702500</v>
      </c>
      <c r="J127" s="98">
        <v>2113565.6</v>
      </c>
      <c r="K127" s="11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18.75" customHeight="1">
      <c r="A128" s="12" t="s">
        <v>77</v>
      </c>
      <c r="B128" s="13">
        <v>303</v>
      </c>
      <c r="C128" s="53" t="s">
        <v>18</v>
      </c>
      <c r="D128" s="53" t="s">
        <v>21</v>
      </c>
      <c r="E128" s="61" t="s">
        <v>166</v>
      </c>
      <c r="F128" s="53"/>
      <c r="G128" s="54"/>
      <c r="H128" s="54"/>
      <c r="I128" s="18">
        <f>I129+I130</f>
        <v>1451176</v>
      </c>
      <c r="J128" s="98">
        <f>J129</f>
        <v>451142</v>
      </c>
      <c r="K128" s="119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3" customHeight="1">
      <c r="A129" s="56" t="s">
        <v>80</v>
      </c>
      <c r="B129" s="13">
        <v>303</v>
      </c>
      <c r="C129" s="53" t="s">
        <v>18</v>
      </c>
      <c r="D129" s="53" t="s">
        <v>21</v>
      </c>
      <c r="E129" s="61" t="s">
        <v>166</v>
      </c>
      <c r="F129" s="53" t="s">
        <v>54</v>
      </c>
      <c r="G129" s="54"/>
      <c r="H129" s="54"/>
      <c r="I129" s="18">
        <v>1451176</v>
      </c>
      <c r="J129" s="98">
        <v>451142</v>
      </c>
      <c r="K129" s="119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16.5">
      <c r="A130" s="56" t="s">
        <v>164</v>
      </c>
      <c r="B130" s="13">
        <v>303</v>
      </c>
      <c r="C130" s="53" t="s">
        <v>18</v>
      </c>
      <c r="D130" s="53" t="s">
        <v>21</v>
      </c>
      <c r="E130" s="61" t="s">
        <v>166</v>
      </c>
      <c r="F130" s="53"/>
      <c r="G130" s="54"/>
      <c r="H130" s="54"/>
      <c r="I130" s="18">
        <v>0</v>
      </c>
      <c r="J130" s="98">
        <v>0</v>
      </c>
      <c r="K130" s="119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20.25" customHeight="1">
      <c r="A131" s="12" t="s">
        <v>76</v>
      </c>
      <c r="B131" s="14">
        <v>303</v>
      </c>
      <c r="C131" s="53" t="s">
        <v>18</v>
      </c>
      <c r="D131" s="53" t="s">
        <v>21</v>
      </c>
      <c r="E131" s="61" t="s">
        <v>136</v>
      </c>
      <c r="F131" s="53"/>
      <c r="G131" s="54"/>
      <c r="H131" s="54"/>
      <c r="I131" s="18">
        <f>I132</f>
        <v>29930</v>
      </c>
      <c r="J131" s="98">
        <f>J132</f>
        <v>29930</v>
      </c>
      <c r="K131" s="119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4" customFormat="1" ht="32.25" customHeight="1">
      <c r="A132" s="56" t="s">
        <v>80</v>
      </c>
      <c r="B132" s="13">
        <v>303</v>
      </c>
      <c r="C132" s="53" t="s">
        <v>18</v>
      </c>
      <c r="D132" s="53" t="s">
        <v>21</v>
      </c>
      <c r="E132" s="61" t="s">
        <v>136</v>
      </c>
      <c r="F132" s="53" t="s">
        <v>54</v>
      </c>
      <c r="G132" s="54"/>
      <c r="H132" s="54"/>
      <c r="I132" s="18">
        <v>29930</v>
      </c>
      <c r="J132" s="98">
        <v>29930</v>
      </c>
      <c r="K132" s="119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4" customFormat="1" ht="0.75" customHeight="1" hidden="1">
      <c r="A133" s="56" t="s">
        <v>84</v>
      </c>
      <c r="B133" s="13">
        <v>303</v>
      </c>
      <c r="C133" s="53" t="s">
        <v>18</v>
      </c>
      <c r="D133" s="53" t="s">
        <v>21</v>
      </c>
      <c r="E133" s="53" t="s">
        <v>137</v>
      </c>
      <c r="F133" s="53"/>
      <c r="G133" s="54"/>
      <c r="H133" s="54"/>
      <c r="I133" s="18">
        <f>I134</f>
        <v>0</v>
      </c>
      <c r="J133" s="98">
        <f>J134</f>
        <v>0</v>
      </c>
      <c r="K133" s="119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4" customFormat="1" ht="33" customHeight="1" hidden="1">
      <c r="A134" s="56" t="s">
        <v>83</v>
      </c>
      <c r="B134" s="13">
        <v>303</v>
      </c>
      <c r="C134" s="53" t="s">
        <v>18</v>
      </c>
      <c r="D134" s="53" t="s">
        <v>21</v>
      </c>
      <c r="E134" s="53" t="s">
        <v>137</v>
      </c>
      <c r="F134" s="53" t="s">
        <v>60</v>
      </c>
      <c r="G134" s="54"/>
      <c r="H134" s="54"/>
      <c r="I134" s="18"/>
      <c r="J134" s="98"/>
      <c r="K134" s="119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4" customFormat="1" ht="33" customHeight="1">
      <c r="A135" s="56" t="s">
        <v>164</v>
      </c>
      <c r="B135" s="13">
        <v>303</v>
      </c>
      <c r="C135" s="53" t="s">
        <v>18</v>
      </c>
      <c r="D135" s="53" t="s">
        <v>21</v>
      </c>
      <c r="E135" s="61" t="s">
        <v>166</v>
      </c>
      <c r="F135" s="53"/>
      <c r="G135" s="54"/>
      <c r="H135" s="54"/>
      <c r="I135" s="18">
        <f>I136</f>
        <v>80000</v>
      </c>
      <c r="J135" s="98">
        <f>J136</f>
        <v>25000</v>
      </c>
      <c r="K135" s="119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4" customFormat="1" ht="33" customHeight="1">
      <c r="A136" s="56" t="s">
        <v>200</v>
      </c>
      <c r="B136" s="13">
        <v>303</v>
      </c>
      <c r="C136" s="53" t="s">
        <v>18</v>
      </c>
      <c r="D136" s="53" t="s">
        <v>21</v>
      </c>
      <c r="E136" s="61" t="s">
        <v>166</v>
      </c>
      <c r="F136" s="53" t="s">
        <v>199</v>
      </c>
      <c r="G136" s="54"/>
      <c r="H136" s="54"/>
      <c r="I136" s="18">
        <v>80000</v>
      </c>
      <c r="J136" s="98">
        <v>25000</v>
      </c>
      <c r="K136" s="119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2" customFormat="1" ht="33" customHeight="1">
      <c r="A137" s="36" t="s">
        <v>138</v>
      </c>
      <c r="B137" s="37">
        <v>303</v>
      </c>
      <c r="C137" s="51" t="s">
        <v>32</v>
      </c>
      <c r="D137" s="51" t="s">
        <v>48</v>
      </c>
      <c r="E137" s="51"/>
      <c r="F137" s="51"/>
      <c r="G137" s="52" t="e">
        <f>#REF!+#REF!+G142</f>
        <v>#REF!</v>
      </c>
      <c r="H137" s="52" t="e">
        <f>#REF!+#REF!+H142</f>
        <v>#REF!</v>
      </c>
      <c r="I137" s="20">
        <f>I138+I142</f>
        <v>1843922.3599999999</v>
      </c>
      <c r="J137" s="129">
        <f>J138+J142</f>
        <v>1808410.8900000001</v>
      </c>
      <c r="K137" s="49">
        <f>J137/I137</f>
        <v>0.9807413420595432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2" customFormat="1" ht="21" customHeight="1">
      <c r="A138" s="36" t="s">
        <v>33</v>
      </c>
      <c r="B138" s="38">
        <v>303</v>
      </c>
      <c r="C138" s="51" t="s">
        <v>32</v>
      </c>
      <c r="D138" s="51" t="s">
        <v>8</v>
      </c>
      <c r="E138" s="109" t="s">
        <v>161</v>
      </c>
      <c r="F138" s="51"/>
      <c r="G138" s="52"/>
      <c r="H138" s="52"/>
      <c r="I138" s="20">
        <f>I141</f>
        <v>1295000</v>
      </c>
      <c r="J138" s="98">
        <f>J141</f>
        <v>1280581.62</v>
      </c>
      <c r="K138" s="117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7" customFormat="1" ht="35.25" customHeight="1">
      <c r="A139" s="12" t="s">
        <v>68</v>
      </c>
      <c r="B139" s="13">
        <v>303</v>
      </c>
      <c r="C139" s="53" t="s">
        <v>32</v>
      </c>
      <c r="D139" s="53" t="s">
        <v>8</v>
      </c>
      <c r="E139" s="61" t="s">
        <v>119</v>
      </c>
      <c r="F139" s="51"/>
      <c r="G139" s="52"/>
      <c r="H139" s="52"/>
      <c r="I139" s="18">
        <f>I141</f>
        <v>1295000</v>
      </c>
      <c r="J139" s="98">
        <f>J141</f>
        <v>1280581.62</v>
      </c>
      <c r="K139" s="123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s="7" customFormat="1" ht="17.25" customHeight="1">
      <c r="A140" s="12" t="s">
        <v>69</v>
      </c>
      <c r="B140" s="13">
        <v>303</v>
      </c>
      <c r="C140" s="53" t="s">
        <v>32</v>
      </c>
      <c r="D140" s="53" t="s">
        <v>8</v>
      </c>
      <c r="E140" s="61" t="s">
        <v>139</v>
      </c>
      <c r="F140" s="51"/>
      <c r="G140" s="52"/>
      <c r="H140" s="52"/>
      <c r="I140" s="18">
        <f>I141</f>
        <v>1295000</v>
      </c>
      <c r="J140" s="98">
        <f>J141</f>
        <v>1280581.62</v>
      </c>
      <c r="K140" s="123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</row>
    <row r="141" spans="1:24" s="7" customFormat="1" ht="33.75" customHeight="1">
      <c r="A141" s="12" t="s">
        <v>80</v>
      </c>
      <c r="B141" s="14">
        <v>303</v>
      </c>
      <c r="C141" s="53" t="s">
        <v>32</v>
      </c>
      <c r="D141" s="53" t="s">
        <v>8</v>
      </c>
      <c r="E141" s="61" t="s">
        <v>139</v>
      </c>
      <c r="F141" s="53" t="s">
        <v>54</v>
      </c>
      <c r="G141" s="52"/>
      <c r="H141" s="52"/>
      <c r="I141" s="18">
        <v>1295000</v>
      </c>
      <c r="J141" s="98">
        <v>1280581.62</v>
      </c>
      <c r="K141" s="123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</row>
    <row r="142" spans="1:24" s="3" customFormat="1" ht="32.25" customHeight="1">
      <c r="A142" s="36" t="s">
        <v>34</v>
      </c>
      <c r="B142" s="13">
        <v>303</v>
      </c>
      <c r="C142" s="51" t="s">
        <v>32</v>
      </c>
      <c r="D142" s="51" t="s">
        <v>14</v>
      </c>
      <c r="E142" s="51"/>
      <c r="F142" s="51"/>
      <c r="G142" s="52" t="e">
        <f>#REF!+#REF!</f>
        <v>#REF!</v>
      </c>
      <c r="H142" s="52" t="e">
        <f>#REF!+#REF!</f>
        <v>#REF!</v>
      </c>
      <c r="I142" s="20">
        <f>+I143</f>
        <v>548922.36</v>
      </c>
      <c r="J142" s="129">
        <f>+J143</f>
        <v>527829.27</v>
      </c>
      <c r="K142" s="49">
        <f>J142/I142</f>
        <v>0.9615736367525638</v>
      </c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11" ht="16.5">
      <c r="A143" s="12" t="s">
        <v>70</v>
      </c>
      <c r="B143" s="13">
        <v>303</v>
      </c>
      <c r="C143" s="53" t="s">
        <v>32</v>
      </c>
      <c r="D143" s="53" t="s">
        <v>14</v>
      </c>
      <c r="E143" s="61" t="s">
        <v>133</v>
      </c>
      <c r="F143" s="17"/>
      <c r="G143" s="17"/>
      <c r="H143" s="17"/>
      <c r="I143" s="70">
        <f>+I144+I146+I148</f>
        <v>548922.36</v>
      </c>
      <c r="J143" s="98">
        <v>527829.27</v>
      </c>
      <c r="K143" s="126"/>
    </row>
    <row r="144" spans="1:24" s="4" customFormat="1" ht="18" customHeight="1">
      <c r="A144" s="12" t="s">
        <v>75</v>
      </c>
      <c r="B144" s="13">
        <v>303</v>
      </c>
      <c r="C144" s="53" t="s">
        <v>32</v>
      </c>
      <c r="D144" s="53" t="s">
        <v>14</v>
      </c>
      <c r="E144" s="61" t="s">
        <v>132</v>
      </c>
      <c r="F144" s="53"/>
      <c r="G144" s="54"/>
      <c r="H144" s="54"/>
      <c r="I144" s="18">
        <f>I145</f>
        <v>2000</v>
      </c>
      <c r="J144" s="98">
        <v>1998.38</v>
      </c>
      <c r="K144" s="119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4" customFormat="1" ht="33" customHeight="1">
      <c r="A145" s="12" t="s">
        <v>80</v>
      </c>
      <c r="B145" s="14">
        <v>303</v>
      </c>
      <c r="C145" s="53" t="s">
        <v>32</v>
      </c>
      <c r="D145" s="53" t="s">
        <v>14</v>
      </c>
      <c r="E145" s="61" t="s">
        <v>132</v>
      </c>
      <c r="F145" s="53" t="s">
        <v>54</v>
      </c>
      <c r="G145" s="54" t="e">
        <f>#REF!</f>
        <v>#REF!</v>
      </c>
      <c r="H145" s="54" t="e">
        <f>#REF!</f>
        <v>#REF!</v>
      </c>
      <c r="I145" s="18">
        <v>2000</v>
      </c>
      <c r="J145" s="98">
        <v>1998.38</v>
      </c>
      <c r="K145" s="119"/>
      <c r="L145" s="95" t="s">
        <v>175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4" customFormat="1" ht="18" customHeight="1">
      <c r="A146" s="12" t="s">
        <v>176</v>
      </c>
      <c r="B146" s="13">
        <v>303</v>
      </c>
      <c r="C146" s="53" t="s">
        <v>32</v>
      </c>
      <c r="D146" s="53" t="s">
        <v>14</v>
      </c>
      <c r="E146" s="61" t="s">
        <v>140</v>
      </c>
      <c r="F146" s="53"/>
      <c r="G146" s="54"/>
      <c r="H146" s="54"/>
      <c r="I146" s="18">
        <f>I147</f>
        <v>505000</v>
      </c>
      <c r="J146" s="98">
        <v>483913.45</v>
      </c>
      <c r="K146" s="119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4" customFormat="1" ht="33.75" customHeight="1">
      <c r="A147" s="12" t="s">
        <v>80</v>
      </c>
      <c r="B147" s="13">
        <v>303</v>
      </c>
      <c r="C147" s="53" t="s">
        <v>32</v>
      </c>
      <c r="D147" s="53" t="s">
        <v>14</v>
      </c>
      <c r="E147" s="61" t="s">
        <v>140</v>
      </c>
      <c r="F147" s="53" t="s">
        <v>54</v>
      </c>
      <c r="G147" s="54" t="e">
        <f>#REF!</f>
        <v>#REF!</v>
      </c>
      <c r="H147" s="54" t="e">
        <f>#REF!</f>
        <v>#REF!</v>
      </c>
      <c r="I147" s="18">
        <v>505000</v>
      </c>
      <c r="J147" s="98">
        <v>483913.45</v>
      </c>
      <c r="K147" s="119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4" customFormat="1" ht="18" customHeight="1">
      <c r="A148" s="12" t="s">
        <v>76</v>
      </c>
      <c r="B148" s="13">
        <v>303</v>
      </c>
      <c r="C148" s="53" t="s">
        <v>32</v>
      </c>
      <c r="D148" s="53" t="s">
        <v>14</v>
      </c>
      <c r="E148" s="61" t="s">
        <v>141</v>
      </c>
      <c r="F148" s="53"/>
      <c r="G148" s="54"/>
      <c r="H148" s="54"/>
      <c r="I148" s="18">
        <f>I149</f>
        <v>41922.36</v>
      </c>
      <c r="J148" s="98">
        <v>41917.44</v>
      </c>
      <c r="K148" s="119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4" customFormat="1" ht="33.75" customHeight="1">
      <c r="A149" s="12" t="s">
        <v>80</v>
      </c>
      <c r="B149" s="13">
        <v>303</v>
      </c>
      <c r="C149" s="53" t="s">
        <v>32</v>
      </c>
      <c r="D149" s="53" t="s">
        <v>14</v>
      </c>
      <c r="E149" s="61" t="s">
        <v>141</v>
      </c>
      <c r="F149" s="53" t="s">
        <v>54</v>
      </c>
      <c r="G149" s="54" t="e">
        <f>#REF!</f>
        <v>#REF!</v>
      </c>
      <c r="H149" s="54" t="e">
        <f>#REF!</f>
        <v>#REF!</v>
      </c>
      <c r="I149" s="18">
        <v>41922.36</v>
      </c>
      <c r="J149" s="98">
        <v>41917.44</v>
      </c>
      <c r="K149" s="119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39" customFormat="1" ht="33.75" customHeight="1">
      <c r="A150" s="36" t="s">
        <v>184</v>
      </c>
      <c r="B150" s="37">
        <v>303</v>
      </c>
      <c r="C150" s="51" t="s">
        <v>21</v>
      </c>
      <c r="D150" s="51" t="s">
        <v>48</v>
      </c>
      <c r="E150" s="51"/>
      <c r="F150" s="51"/>
      <c r="G150" s="52"/>
      <c r="H150" s="52"/>
      <c r="I150" s="20">
        <f>I152</f>
        <v>2350000</v>
      </c>
      <c r="J150" s="129">
        <f>J151</f>
        <v>1984542.98</v>
      </c>
      <c r="K150" s="49">
        <f>J150/I150</f>
        <v>0.844486374468085</v>
      </c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4" customFormat="1" ht="28.5" customHeight="1">
      <c r="A151" s="12" t="s">
        <v>189</v>
      </c>
      <c r="B151" s="13">
        <v>303</v>
      </c>
      <c r="C151" s="53" t="s">
        <v>21</v>
      </c>
      <c r="D151" s="53" t="s">
        <v>21</v>
      </c>
      <c r="E151" s="61" t="s">
        <v>190</v>
      </c>
      <c r="F151" s="53"/>
      <c r="G151" s="54"/>
      <c r="H151" s="54"/>
      <c r="I151" s="18">
        <f>I152</f>
        <v>2350000</v>
      </c>
      <c r="J151" s="98">
        <f>J152</f>
        <v>1984542.98</v>
      </c>
      <c r="K151" s="119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4" customFormat="1" ht="33.75" customHeight="1">
      <c r="A152" s="12" t="s">
        <v>191</v>
      </c>
      <c r="B152" s="13">
        <v>303</v>
      </c>
      <c r="C152" s="53" t="s">
        <v>21</v>
      </c>
      <c r="D152" s="53" t="s">
        <v>21</v>
      </c>
      <c r="E152" s="61" t="s">
        <v>190</v>
      </c>
      <c r="F152" s="53" t="s">
        <v>54</v>
      </c>
      <c r="G152" s="54"/>
      <c r="H152" s="54"/>
      <c r="I152" s="18">
        <v>2350000</v>
      </c>
      <c r="J152" s="98">
        <v>1984542.98</v>
      </c>
      <c r="K152" s="119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7" customFormat="1" ht="27.75" customHeight="1">
      <c r="A153" s="36" t="s">
        <v>35</v>
      </c>
      <c r="B153" s="37">
        <v>303</v>
      </c>
      <c r="C153" s="51" t="s">
        <v>24</v>
      </c>
      <c r="D153" s="51" t="s">
        <v>48</v>
      </c>
      <c r="E153" s="51"/>
      <c r="F153" s="51"/>
      <c r="G153" s="52" t="e">
        <f>#REF!+#REF!+G159+#REF!+#REF!</f>
        <v>#REF!</v>
      </c>
      <c r="H153" s="52" t="e">
        <f>#REF!+#REF!+H159+#REF!+#REF!</f>
        <v>#REF!</v>
      </c>
      <c r="I153" s="20">
        <f>I159+I170+I154</f>
        <v>4623766.77</v>
      </c>
      <c r="J153" s="129">
        <f>J159+J170+J154</f>
        <v>3282329.2699999996</v>
      </c>
      <c r="K153" s="49">
        <f>J153/I153</f>
        <v>0.709882101168351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</row>
    <row r="154" spans="1:23" s="7" customFormat="1" ht="18">
      <c r="A154" s="71" t="s">
        <v>160</v>
      </c>
      <c r="B154" s="38">
        <v>303</v>
      </c>
      <c r="C154" s="72" t="s">
        <v>24</v>
      </c>
      <c r="D154" s="72" t="s">
        <v>8</v>
      </c>
      <c r="E154" s="73"/>
      <c r="F154" s="51"/>
      <c r="G154" s="52"/>
      <c r="H154" s="52"/>
      <c r="I154" s="20">
        <f aca="true" t="shared" si="4" ref="I154:J157">+I155</f>
        <v>493090.74</v>
      </c>
      <c r="J154" s="129">
        <f t="shared" si="4"/>
        <v>493090.74</v>
      </c>
      <c r="K154" s="49">
        <f>J154/I154</f>
        <v>1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s="7" customFormat="1" ht="16.5">
      <c r="A155" s="78" t="s">
        <v>144</v>
      </c>
      <c r="B155" s="38">
        <v>303</v>
      </c>
      <c r="C155" s="72" t="s">
        <v>24</v>
      </c>
      <c r="D155" s="72" t="s">
        <v>8</v>
      </c>
      <c r="E155" s="73" t="s">
        <v>161</v>
      </c>
      <c r="F155" s="51"/>
      <c r="G155" s="52"/>
      <c r="H155" s="52"/>
      <c r="I155" s="20">
        <f t="shared" si="4"/>
        <v>493090.74</v>
      </c>
      <c r="J155" s="129">
        <f t="shared" si="4"/>
        <v>493090.74</v>
      </c>
      <c r="K155" s="49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 s="7" customFormat="1" ht="16.5">
      <c r="A156" s="74" t="s">
        <v>162</v>
      </c>
      <c r="B156" s="14">
        <v>303</v>
      </c>
      <c r="C156" s="75" t="s">
        <v>24</v>
      </c>
      <c r="D156" s="75" t="s">
        <v>8</v>
      </c>
      <c r="E156" s="76" t="s">
        <v>163</v>
      </c>
      <c r="F156" s="51"/>
      <c r="G156" s="52"/>
      <c r="H156" s="52"/>
      <c r="I156" s="18">
        <f t="shared" si="4"/>
        <v>493090.74</v>
      </c>
      <c r="J156" s="98">
        <f>J157</f>
        <v>493090.74</v>
      </c>
      <c r="K156" s="49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 s="7" customFormat="1" ht="16.5">
      <c r="A157" s="74" t="s">
        <v>37</v>
      </c>
      <c r="B157" s="13">
        <v>303</v>
      </c>
      <c r="C157" s="75" t="s">
        <v>24</v>
      </c>
      <c r="D157" s="75" t="s">
        <v>8</v>
      </c>
      <c r="E157" s="76" t="s">
        <v>142</v>
      </c>
      <c r="F157" s="51"/>
      <c r="G157" s="52"/>
      <c r="H157" s="52"/>
      <c r="I157" s="18">
        <f t="shared" si="4"/>
        <v>493090.74</v>
      </c>
      <c r="J157" s="98">
        <f t="shared" si="4"/>
        <v>493090.74</v>
      </c>
      <c r="K157" s="49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s="7" customFormat="1" ht="16.5">
      <c r="A158" s="77" t="s">
        <v>164</v>
      </c>
      <c r="B158" s="14">
        <v>303</v>
      </c>
      <c r="C158" s="75" t="s">
        <v>24</v>
      </c>
      <c r="D158" s="75" t="s">
        <v>8</v>
      </c>
      <c r="E158" s="76" t="s">
        <v>142</v>
      </c>
      <c r="F158" s="53" t="s">
        <v>165</v>
      </c>
      <c r="G158" s="52"/>
      <c r="H158" s="52"/>
      <c r="I158" s="18">
        <v>493090.74</v>
      </c>
      <c r="J158" s="98">
        <v>493090.74</v>
      </c>
      <c r="K158" s="49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s="9" customFormat="1" ht="15.75" customHeight="1">
      <c r="A159" s="36" t="s">
        <v>36</v>
      </c>
      <c r="B159" s="38">
        <v>303</v>
      </c>
      <c r="C159" s="51" t="s">
        <v>24</v>
      </c>
      <c r="D159" s="51" t="s">
        <v>11</v>
      </c>
      <c r="E159" s="51"/>
      <c r="F159" s="51"/>
      <c r="G159" s="52" t="e">
        <f>#REF!+#REF!+#REF!</f>
        <v>#REF!</v>
      </c>
      <c r="H159" s="52" t="e">
        <f>#REF!+#REF!+#REF!</f>
        <v>#REF!</v>
      </c>
      <c r="I159" s="20">
        <f>I162+I169+I168+I163</f>
        <v>3954000</v>
      </c>
      <c r="J159" s="129">
        <f>J162+J169+J168+J163</f>
        <v>2638039</v>
      </c>
      <c r="K159" s="49">
        <f>J159/I159</f>
        <v>0.6671823469903895</v>
      </c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4" s="9" customFormat="1" ht="15.75" customHeight="1">
      <c r="A160" s="12" t="s">
        <v>144</v>
      </c>
      <c r="B160" s="13">
        <v>303</v>
      </c>
      <c r="C160" s="53" t="s">
        <v>24</v>
      </c>
      <c r="D160" s="53" t="s">
        <v>11</v>
      </c>
      <c r="E160" s="61" t="s">
        <v>143</v>
      </c>
      <c r="F160" s="53"/>
      <c r="G160" s="54"/>
      <c r="H160" s="54"/>
      <c r="I160" s="18">
        <f>I161</f>
        <v>48000</v>
      </c>
      <c r="J160" s="98">
        <v>54000</v>
      </c>
      <c r="K160" s="125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s="9" customFormat="1" ht="17.25" customHeight="1">
      <c r="A161" s="12" t="s">
        <v>37</v>
      </c>
      <c r="B161" s="13">
        <v>303</v>
      </c>
      <c r="C161" s="53" t="s">
        <v>24</v>
      </c>
      <c r="D161" s="53" t="s">
        <v>11</v>
      </c>
      <c r="E161" s="61" t="s">
        <v>142</v>
      </c>
      <c r="F161" s="53"/>
      <c r="G161" s="54"/>
      <c r="H161" s="54"/>
      <c r="I161" s="18">
        <f>I162</f>
        <v>48000</v>
      </c>
      <c r="J161" s="98">
        <f>J162</f>
        <v>48000</v>
      </c>
      <c r="K161" s="125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s="9" customFormat="1" ht="28.5" customHeight="1">
      <c r="A162" s="12" t="s">
        <v>164</v>
      </c>
      <c r="B162" s="14">
        <v>303</v>
      </c>
      <c r="C162" s="53" t="s">
        <v>24</v>
      </c>
      <c r="D162" s="53" t="s">
        <v>11</v>
      </c>
      <c r="E162" s="61" t="s">
        <v>142</v>
      </c>
      <c r="F162" s="53" t="s">
        <v>60</v>
      </c>
      <c r="G162" s="54"/>
      <c r="H162" s="54"/>
      <c r="I162" s="18">
        <v>48000</v>
      </c>
      <c r="J162" s="98">
        <v>48000</v>
      </c>
      <c r="K162" s="125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s="9" customFormat="1" ht="21" customHeight="1">
      <c r="A163" s="36" t="s">
        <v>145</v>
      </c>
      <c r="B163" s="14">
        <v>303</v>
      </c>
      <c r="C163" s="53" t="s">
        <v>24</v>
      </c>
      <c r="D163" s="53" t="s">
        <v>11</v>
      </c>
      <c r="E163" s="109"/>
      <c r="F163" s="53"/>
      <c r="G163" s="54"/>
      <c r="H163" s="54"/>
      <c r="I163" s="20">
        <v>1206000</v>
      </c>
      <c r="J163" s="129">
        <v>215750</v>
      </c>
      <c r="K163" s="149">
        <f>J163/I163</f>
        <v>0.1788971807628524</v>
      </c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s="9" customFormat="1" ht="21" customHeight="1">
      <c r="A164" s="12" t="s">
        <v>162</v>
      </c>
      <c r="B164" s="14">
        <v>303</v>
      </c>
      <c r="C164" s="53" t="s">
        <v>24</v>
      </c>
      <c r="D164" s="53" t="s">
        <v>11</v>
      </c>
      <c r="E164" s="61" t="s">
        <v>212</v>
      </c>
      <c r="F164" s="53"/>
      <c r="G164" s="54"/>
      <c r="H164" s="54"/>
      <c r="I164" s="18">
        <v>1206000</v>
      </c>
      <c r="J164" s="98">
        <v>215750</v>
      </c>
      <c r="K164" s="125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s="9" customFormat="1" ht="21.75" customHeight="1">
      <c r="A165" s="12" t="s">
        <v>210</v>
      </c>
      <c r="B165" s="14">
        <v>303</v>
      </c>
      <c r="C165" s="53" t="s">
        <v>24</v>
      </c>
      <c r="D165" s="53" t="s">
        <v>11</v>
      </c>
      <c r="E165" s="61" t="s">
        <v>146</v>
      </c>
      <c r="F165" s="53"/>
      <c r="G165" s="54"/>
      <c r="H165" s="54"/>
      <c r="I165" s="18">
        <v>1206000</v>
      </c>
      <c r="J165" s="98">
        <v>215750</v>
      </c>
      <c r="K165" s="125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s="9" customFormat="1" ht="21.75" customHeight="1">
      <c r="A166" s="12" t="s">
        <v>164</v>
      </c>
      <c r="B166" s="14">
        <v>303</v>
      </c>
      <c r="C166" s="53" t="s">
        <v>24</v>
      </c>
      <c r="D166" s="53" t="s">
        <v>211</v>
      </c>
      <c r="E166" s="61" t="s">
        <v>146</v>
      </c>
      <c r="F166" s="53" t="s">
        <v>60</v>
      </c>
      <c r="G166" s="54"/>
      <c r="H166" s="54"/>
      <c r="I166" s="18">
        <v>1206000</v>
      </c>
      <c r="J166" s="98">
        <v>215750</v>
      </c>
      <c r="K166" s="125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s="39" customFormat="1" ht="15.75" customHeight="1">
      <c r="A167" s="36" t="s">
        <v>77</v>
      </c>
      <c r="B167" s="37">
        <v>303</v>
      </c>
      <c r="C167" s="51" t="s">
        <v>24</v>
      </c>
      <c r="D167" s="51" t="s">
        <v>11</v>
      </c>
      <c r="E167" s="109" t="s">
        <v>148</v>
      </c>
      <c r="F167" s="51"/>
      <c r="G167" s="52"/>
      <c r="H167" s="52"/>
      <c r="I167" s="20">
        <f>I169+I168</f>
        <v>2700000</v>
      </c>
      <c r="J167" s="129">
        <f>J169+J168</f>
        <v>2374289</v>
      </c>
      <c r="K167" s="49">
        <f>J167/I167</f>
        <v>0.8793662962962963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s="4" customFormat="1" ht="33" customHeight="1">
      <c r="A168" s="12" t="s">
        <v>80</v>
      </c>
      <c r="B168" s="13">
        <v>303</v>
      </c>
      <c r="C168" s="53" t="s">
        <v>24</v>
      </c>
      <c r="D168" s="53" t="s">
        <v>11</v>
      </c>
      <c r="E168" s="61" t="s">
        <v>147</v>
      </c>
      <c r="F168" s="53" t="s">
        <v>54</v>
      </c>
      <c r="G168" s="54"/>
      <c r="H168" s="54"/>
      <c r="I168" s="18">
        <v>30000</v>
      </c>
      <c r="J168" s="98">
        <v>7089</v>
      </c>
      <c r="K168" s="119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4" customFormat="1" ht="33" customHeight="1">
      <c r="A169" s="12" t="s">
        <v>82</v>
      </c>
      <c r="B169" s="13">
        <v>303</v>
      </c>
      <c r="C169" s="53" t="s">
        <v>24</v>
      </c>
      <c r="D169" s="53" t="s">
        <v>11</v>
      </c>
      <c r="E169" s="61" t="s">
        <v>147</v>
      </c>
      <c r="F169" s="53" t="s">
        <v>60</v>
      </c>
      <c r="G169" s="54"/>
      <c r="H169" s="54"/>
      <c r="I169" s="18">
        <v>2670000</v>
      </c>
      <c r="J169" s="98">
        <v>2367200</v>
      </c>
      <c r="K169" s="119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39" customFormat="1" ht="15.75" customHeight="1">
      <c r="A170" s="36" t="s">
        <v>45</v>
      </c>
      <c r="B170" s="38">
        <v>303</v>
      </c>
      <c r="C170" s="51" t="s">
        <v>24</v>
      </c>
      <c r="D170" s="51" t="s">
        <v>14</v>
      </c>
      <c r="E170" s="51"/>
      <c r="F170" s="51"/>
      <c r="G170" s="52"/>
      <c r="H170" s="52"/>
      <c r="I170" s="20">
        <f>I171</f>
        <v>176676.03</v>
      </c>
      <c r="J170" s="129">
        <f>J171</f>
        <v>151199.53</v>
      </c>
      <c r="K170" s="49">
        <f>J170/I170</f>
        <v>0.8558010387713602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4" customFormat="1" ht="54" customHeight="1">
      <c r="A171" s="12" t="s">
        <v>187</v>
      </c>
      <c r="B171" s="13">
        <v>303</v>
      </c>
      <c r="C171" s="53" t="s">
        <v>24</v>
      </c>
      <c r="D171" s="53" t="s">
        <v>14</v>
      </c>
      <c r="E171" s="61" t="s">
        <v>149</v>
      </c>
      <c r="F171" s="53"/>
      <c r="G171" s="54"/>
      <c r="H171" s="54"/>
      <c r="I171" s="18">
        <f>I172+I173</f>
        <v>176676.03</v>
      </c>
      <c r="J171" s="98">
        <f>J172+J173</f>
        <v>151199.53</v>
      </c>
      <c r="K171" s="119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4" customFormat="1" ht="36.75" customHeight="1">
      <c r="A172" s="12" t="s">
        <v>80</v>
      </c>
      <c r="B172" s="13">
        <v>303</v>
      </c>
      <c r="C172" s="53" t="s">
        <v>24</v>
      </c>
      <c r="D172" s="53" t="s">
        <v>14</v>
      </c>
      <c r="E172" s="61" t="s">
        <v>149</v>
      </c>
      <c r="F172" s="53" t="s">
        <v>54</v>
      </c>
      <c r="G172" s="54"/>
      <c r="H172" s="54"/>
      <c r="I172" s="18">
        <v>13200</v>
      </c>
      <c r="J172" s="98">
        <v>1857.77</v>
      </c>
      <c r="K172" s="119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4" customFormat="1" ht="35.25" customHeight="1">
      <c r="A173" s="12" t="s">
        <v>164</v>
      </c>
      <c r="B173" s="13">
        <v>303</v>
      </c>
      <c r="C173" s="53" t="s">
        <v>24</v>
      </c>
      <c r="D173" s="53" t="s">
        <v>14</v>
      </c>
      <c r="E173" s="61" t="s">
        <v>149</v>
      </c>
      <c r="F173" s="53" t="s">
        <v>60</v>
      </c>
      <c r="G173" s="54"/>
      <c r="H173" s="54"/>
      <c r="I173" s="18">
        <v>163476.03</v>
      </c>
      <c r="J173" s="98">
        <v>149341.76</v>
      </c>
      <c r="K173" s="119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4" customFormat="1" ht="23.25" customHeight="1">
      <c r="A174" s="36" t="s">
        <v>39</v>
      </c>
      <c r="B174" s="38">
        <v>303</v>
      </c>
      <c r="C174" s="51" t="s">
        <v>40</v>
      </c>
      <c r="D174" s="51" t="s">
        <v>48</v>
      </c>
      <c r="E174" s="51"/>
      <c r="F174" s="51"/>
      <c r="G174" s="52"/>
      <c r="H174" s="52"/>
      <c r="I174" s="20">
        <f>I175</f>
        <v>3994999.1</v>
      </c>
      <c r="J174" s="129">
        <f>J175</f>
        <v>3907116.93</v>
      </c>
      <c r="K174" s="49">
        <f>J174/I174</f>
        <v>0.9780019549941826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4" customFormat="1" ht="15.75" customHeight="1">
      <c r="A175" s="12" t="s">
        <v>41</v>
      </c>
      <c r="B175" s="13">
        <v>303</v>
      </c>
      <c r="C175" s="53" t="s">
        <v>40</v>
      </c>
      <c r="D175" s="53" t="s">
        <v>9</v>
      </c>
      <c r="E175" s="61"/>
      <c r="F175" s="53"/>
      <c r="G175" s="54"/>
      <c r="H175" s="54"/>
      <c r="I175" s="18">
        <f>I176</f>
        <v>3994999.1</v>
      </c>
      <c r="J175" s="98">
        <f>J176</f>
        <v>3907116.93</v>
      </c>
      <c r="K175" s="119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4" customFormat="1" ht="15.75" customHeight="1">
      <c r="A176" s="12" t="s">
        <v>78</v>
      </c>
      <c r="B176" s="13">
        <v>303</v>
      </c>
      <c r="C176" s="53" t="s">
        <v>40</v>
      </c>
      <c r="D176" s="53" t="s">
        <v>9</v>
      </c>
      <c r="E176" s="61" t="s">
        <v>185</v>
      </c>
      <c r="F176" s="53"/>
      <c r="G176" s="54"/>
      <c r="H176" s="54"/>
      <c r="I176" s="18">
        <f>I178</f>
        <v>3994999.1</v>
      </c>
      <c r="J176" s="98">
        <f>J178</f>
        <v>3907116.93</v>
      </c>
      <c r="K176" s="119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4" customFormat="1" ht="18.75" customHeight="1">
      <c r="A177" s="12" t="s">
        <v>76</v>
      </c>
      <c r="B177" s="14">
        <v>303</v>
      </c>
      <c r="C177" s="53" t="s">
        <v>40</v>
      </c>
      <c r="D177" s="53" t="s">
        <v>9</v>
      </c>
      <c r="E177" s="61" t="s">
        <v>185</v>
      </c>
      <c r="F177" s="53"/>
      <c r="G177" s="54"/>
      <c r="H177" s="54"/>
      <c r="I177" s="18">
        <f>I178</f>
        <v>3994999.1</v>
      </c>
      <c r="J177" s="98">
        <f>J178</f>
        <v>3907116.93</v>
      </c>
      <c r="K177" s="119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4" customFormat="1" ht="34.5" customHeight="1">
      <c r="A178" s="12" t="s">
        <v>80</v>
      </c>
      <c r="B178" s="13">
        <v>303</v>
      </c>
      <c r="C178" s="53" t="s">
        <v>40</v>
      </c>
      <c r="D178" s="53" t="s">
        <v>9</v>
      </c>
      <c r="E178" s="61" t="s">
        <v>185</v>
      </c>
      <c r="F178" s="53" t="s">
        <v>54</v>
      </c>
      <c r="G178" s="54"/>
      <c r="H178" s="54"/>
      <c r="I178" s="18">
        <v>3994999.1</v>
      </c>
      <c r="J178" s="98">
        <v>3907116.93</v>
      </c>
      <c r="K178" s="119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12" ht="24.75" customHeight="1">
      <c r="A179" s="168" t="s">
        <v>38</v>
      </c>
      <c r="B179" s="169"/>
      <c r="C179" s="169"/>
      <c r="D179" s="169"/>
      <c r="E179" s="169"/>
      <c r="F179" s="170"/>
      <c r="G179" s="52" t="e">
        <f>#REF!+G153+#REF!+G137+G101+#REF!+#REF!+G82+G75+G8</f>
        <v>#REF!</v>
      </c>
      <c r="H179" s="52" t="e">
        <f>#REF!+H153+#REF!+H137+H101+#REF!+#REF!+H82+H75+H8</f>
        <v>#REF!</v>
      </c>
      <c r="I179" s="63">
        <f>I174+I153+I137+I101+I91+I82+I150+I75+I8+I72</f>
        <v>224444835.87</v>
      </c>
      <c r="J179" s="63">
        <f>J174+J153+J137+J101+J91+J82+J75+J8+J150+L101+J72+J69</f>
        <v>197832993.35</v>
      </c>
      <c r="K179" s="49">
        <f>J179/I179</f>
        <v>0.8814325915905066</v>
      </c>
      <c r="L179" s="33"/>
    </row>
    <row r="180" spans="1:13" s="5" customFormat="1" ht="15">
      <c r="A180" s="41"/>
      <c r="B180" s="41"/>
      <c r="C180" s="42"/>
      <c r="D180" s="42"/>
      <c r="E180" s="42"/>
      <c r="F180" s="66"/>
      <c r="G180" s="67"/>
      <c r="H180" s="67"/>
      <c r="I180" s="40"/>
      <c r="J180" s="43"/>
      <c r="K180" s="43"/>
      <c r="L180" s="34"/>
      <c r="M180" s="34"/>
    </row>
    <row r="181" spans="1:13" s="5" customFormat="1" ht="15">
      <c r="A181" s="41"/>
      <c r="B181" s="41"/>
      <c r="C181" s="41"/>
      <c r="D181" s="41"/>
      <c r="E181" s="41"/>
      <c r="F181" s="67"/>
      <c r="G181" s="67"/>
      <c r="H181" s="67"/>
      <c r="I181" s="68"/>
      <c r="J181" s="43"/>
      <c r="K181" s="43"/>
      <c r="L181" s="34"/>
      <c r="M181" s="34"/>
    </row>
    <row r="182" spans="1:17" s="5" customFormat="1" ht="17.25">
      <c r="A182" s="41"/>
      <c r="B182" s="41"/>
      <c r="C182" s="41"/>
      <c r="D182" s="41"/>
      <c r="E182" s="41"/>
      <c r="F182" s="67"/>
      <c r="G182" s="67"/>
      <c r="H182" s="67"/>
      <c r="I182" s="69"/>
      <c r="J182" s="43"/>
      <c r="K182" s="43"/>
      <c r="L182" s="32"/>
      <c r="N182" s="23"/>
      <c r="O182" s="23"/>
      <c r="P182" s="23"/>
      <c r="Q182" s="23"/>
    </row>
    <row r="183" spans="1:17" s="5" customFormat="1" ht="15">
      <c r="A183" s="41"/>
      <c r="B183" s="41"/>
      <c r="C183" s="41"/>
      <c r="D183" s="41"/>
      <c r="E183" s="41"/>
      <c r="F183" s="67"/>
      <c r="G183" s="67"/>
      <c r="H183" s="67"/>
      <c r="I183" s="69"/>
      <c r="J183" s="43"/>
      <c r="K183" s="43"/>
      <c r="N183" s="26"/>
      <c r="O183" s="26"/>
      <c r="P183" s="26"/>
      <c r="Q183" s="26"/>
    </row>
    <row r="184" spans="1:11" s="5" customFormat="1" ht="15">
      <c r="A184" s="41"/>
      <c r="B184" s="41"/>
      <c r="C184" s="41"/>
      <c r="D184" s="41"/>
      <c r="E184" s="41"/>
      <c r="F184" s="67"/>
      <c r="G184" s="67"/>
      <c r="H184" s="67"/>
      <c r="I184" s="69"/>
      <c r="J184" s="43"/>
      <c r="K184" s="43"/>
    </row>
    <row r="185" spans="1:11" s="5" customFormat="1" ht="15">
      <c r="A185" s="41"/>
      <c r="B185" s="41"/>
      <c r="C185" s="41"/>
      <c r="D185" s="41"/>
      <c r="E185" s="41"/>
      <c r="F185" s="67"/>
      <c r="G185" s="67"/>
      <c r="H185" s="67"/>
      <c r="I185" s="69"/>
      <c r="J185" s="43"/>
      <c r="K185" s="43"/>
    </row>
    <row r="186" spans="1:11" s="5" customFormat="1" ht="15">
      <c r="A186" s="41"/>
      <c r="B186" s="41"/>
      <c r="C186" s="41"/>
      <c r="D186" s="41"/>
      <c r="E186" s="41"/>
      <c r="F186" s="67"/>
      <c r="G186" s="67"/>
      <c r="H186" s="67"/>
      <c r="I186" s="69"/>
      <c r="J186" s="43"/>
      <c r="K186" s="43"/>
    </row>
    <row r="187" spans="1:11" s="5" customFormat="1" ht="15">
      <c r="A187" s="41"/>
      <c r="B187" s="41"/>
      <c r="C187" s="41"/>
      <c r="D187" s="41"/>
      <c r="E187" s="41"/>
      <c r="F187" s="67"/>
      <c r="G187" s="67"/>
      <c r="H187" s="67"/>
      <c r="I187" s="67"/>
      <c r="J187" s="43"/>
      <c r="K187" s="43"/>
    </row>
    <row r="188" spans="1:11" s="5" customFormat="1" ht="15">
      <c r="A188" s="41"/>
      <c r="B188" s="41"/>
      <c r="C188" s="41"/>
      <c r="D188" s="41"/>
      <c r="E188" s="41"/>
      <c r="F188" s="157"/>
      <c r="G188" s="157"/>
      <c r="H188" s="157"/>
      <c r="I188" s="157"/>
      <c r="J188" s="43"/>
      <c r="K188" s="43"/>
    </row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F188:I188"/>
    <mergeCell ref="A179:F179"/>
    <mergeCell ref="J1:K1"/>
    <mergeCell ref="A3:K3"/>
    <mergeCell ref="A5:A6"/>
    <mergeCell ref="B5:B6"/>
    <mergeCell ref="C5:C6"/>
  </mergeCells>
  <printOptions/>
  <pageMargins left="0.3937007874015748" right="0" top="0" bottom="0" header="0" footer="0"/>
  <pageSetup fitToHeight="0" fitToWidth="0" horizontalDpi="600" verticalDpi="600" orientation="portrait" paperSize="9" scale="40" r:id="rId1"/>
  <colBreaks count="1" manualBreakCount="1">
    <brk id="15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2024-04-02T05:59:31Z</cp:lastPrinted>
  <dcterms:created xsi:type="dcterms:W3CDTF">1996-10-08T23:32:33Z</dcterms:created>
  <dcterms:modified xsi:type="dcterms:W3CDTF">2024-04-02T06:05:04Z</dcterms:modified>
  <cp:category/>
  <cp:version/>
  <cp:contentType/>
  <cp:contentStatus/>
</cp:coreProperties>
</file>