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activeTab="1"/>
  </bookViews>
  <sheets>
    <sheet name="Лист1" sheetId="1" r:id="rId1"/>
    <sheet name="Лист1 (2)" sheetId="2" r:id="rId2"/>
  </sheets>
  <externalReferences>
    <externalReference r:id="rId5"/>
  </externalReferences>
  <definedNames>
    <definedName name="_xlnm.Print_Area" localSheetId="0">'Лист1'!$A$1:$S$192</definedName>
    <definedName name="_xlnm.Print_Area" localSheetId="1">'Лист1 (2)'!$A$1:$S$182</definedName>
  </definedNames>
  <calcPr fullCalcOnLoad="1"/>
</workbook>
</file>

<file path=xl/sharedStrings.xml><?xml version="1.0" encoding="utf-8"?>
<sst xmlns="http://schemas.openxmlformats.org/spreadsheetml/2006/main" count="1534" uniqueCount="215">
  <si>
    <t>Наименование</t>
  </si>
  <si>
    <t>Раздел</t>
  </si>
  <si>
    <t>Под-раз-дел</t>
  </si>
  <si>
    <t>Целевая статья</t>
  </si>
  <si>
    <t>Вид расходов</t>
  </si>
  <si>
    <t>Представлено к первому чтению</t>
  </si>
  <si>
    <t>Изменения (+; -)</t>
  </si>
  <si>
    <t>ОБЩЕГОСУДАРСТВЕННЫЕ ВОПРОСЫ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</si>
  <si>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</si>
  <si>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</si>
  <si>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</si>
  <si>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</si>
  <si>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</si>
  <si>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</si>
  <si>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</si>
  <si>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Осуществление государственных полномочий по организации и осуществлению деятельности по опеке и попечительству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</si>
  <si>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</si>
  <si>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</si>
  <si>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07</t>
  </si>
  <si>
    <t>Резервные фонды</t>
  </si>
  <si>
    <t>НАЦИОНАЛЬНАЯ БЕЗОПАСНОСТЬ И ПРАВООХРАНИТЕЛЬНАЯ ДЕЯТЕЛЬНОСТЬ</t>
  </si>
  <si>
    <t>09</t>
  </si>
  <si>
    <t>НАЦИОНАЛЬНАЯ ЭКОНОМИКА</t>
  </si>
  <si>
    <t>Связь и информатика</t>
  </si>
  <si>
    <t>10</t>
  </si>
  <si>
    <t xml:space="preserve">Субсидии на возмещение операторам связи убытков, причиняемых оказанием универсальных услуг связи </t>
  </si>
  <si>
    <t>ЖИЛИЩНО-КОММУНАЛЬНОЕ ХОЗЯЙСТВО</t>
  </si>
  <si>
    <t>05</t>
  </si>
  <si>
    <t>Благоустройство</t>
  </si>
  <si>
    <t>ОБРАЗОВАНИЕ</t>
  </si>
  <si>
    <t>Дошкольное образование</t>
  </si>
  <si>
    <t>Другие вопросы в области образования</t>
  </si>
  <si>
    <t>08</t>
  </si>
  <si>
    <t>Культура</t>
  </si>
  <si>
    <t>Другие вопросы в области культуры, кинематографии и средств массовой информации</t>
  </si>
  <si>
    <t>СОЦИАЛЬНАЯ ПОЛИТИКА</t>
  </si>
  <si>
    <t>Социальное обеспечение населения</t>
  </si>
  <si>
    <t>Мероприятия в области социальной политики</t>
  </si>
  <si>
    <t xml:space="preserve">        В С Е Г О</t>
  </si>
  <si>
    <t>ФИЗИЧЕСКАЯ КУЛЬТУРА И СПОРТ</t>
  </si>
  <si>
    <t>11</t>
  </si>
  <si>
    <t>Массовый спорт</t>
  </si>
  <si>
    <t>Транспорт</t>
  </si>
  <si>
    <t>Молодежная политика и оздоровление детей</t>
  </si>
  <si>
    <t>Осуществление государственных полномочий по формированию торгового реестра</t>
  </si>
  <si>
    <t>Охрана семьи и детства</t>
  </si>
  <si>
    <t>Осуществление государственных полномочий по созданию комиссии по делам несовершеннолетних и защите их прав</t>
  </si>
  <si>
    <t>Осуществление государственных полномочий в сфере административных правонарушений</t>
  </si>
  <si>
    <t>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</si>
  <si>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</si>
  <si>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</si>
  <si>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</si>
  <si>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121</t>
  </si>
  <si>
    <t>122</t>
  </si>
  <si>
    <t>244</t>
  </si>
  <si>
    <t>Резервный фонд администрации МО ГО "Новая Земля"</t>
  </si>
  <si>
    <t>Защита населения и территории от чрезвычайных ситуаций природного и техногенного характера, гражданская оборона</t>
  </si>
  <si>
    <t>611</t>
  </si>
  <si>
    <t>Жилищное хозяйство</t>
  </si>
  <si>
    <t>Субсидия на реализацию общеобразовательных программ</t>
  </si>
  <si>
    <t>Учреждения по внешкольной работе с детьми</t>
  </si>
  <si>
    <t>313</t>
  </si>
  <si>
    <t>Глава</t>
  </si>
  <si>
    <t>303</t>
  </si>
  <si>
    <t>Администрация муниципального образования городской округ "Новая Земля"</t>
  </si>
  <si>
    <t>Совет депутатов муниципального образования городской округ "Новая Земля"</t>
  </si>
  <si>
    <t>Контрольно-ревизионная комиссия муниципального образования городской округ "Новая Земля"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</si>
  <si>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</si>
  <si>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законодатеьству для выполнения отдельных полномочий</t>
  </si>
  <si>
    <t>Субвенции на исполнение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местностям</t>
  </si>
  <si>
    <t>Учреждения культуры и мероприятия в сфере культуры и кинематографии</t>
  </si>
  <si>
    <t>Мероприятия в сфере культуры и кинематографии</t>
  </si>
  <si>
    <t>Ведомственные целевые программы муниципальных образований</t>
  </si>
  <si>
    <t>Ведомственная целевая программа "Совершенствование и развитие системы муниципальной службы в муниципальном образовании «Новая Земля»</t>
  </si>
  <si>
    <t>Ведомственная целевая программа "Предупреждение терроризма и экстремисткой деятельности в муниципальном образовании "Новая Земля"</t>
  </si>
  <si>
    <t>Ведомственная целевая программа "Профилактика правонарушений в муниципальном образовании "Новая Земля"</t>
  </si>
  <si>
    <t xml:space="preserve">Ведомственная целевая программа "Противопожарная безопасность в муниципальном образовании "Новая Земля" </t>
  </si>
  <si>
    <t>Ведомственная целевая программа "Здоровье северян"</t>
  </si>
  <si>
    <t>Ведомственная целевая программа "Молодежь Севера"</t>
  </si>
  <si>
    <t>Ведомственная целевая программа "Дети Новой Земли"</t>
  </si>
  <si>
    <t>Ведомственные целевые программы муниципального образования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</si>
  <si>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</si>
  <si>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работ, услуг для обеспечения государственных (муниципальных) нужд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</si>
  <si>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</si>
  <si>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Пособия, компенсации, меры социальной поддержки по публичным нормативным обязательствам</t>
  </si>
  <si>
    <t>Пособия, компенсации и иные социальные выплаты гражданам, кроме публичных нормативных обязательств</t>
  </si>
  <si>
    <t>Прочие субсидии бюджетам городских округов</t>
  </si>
  <si>
    <t>Проведение выборов в представительные органы муниципального образования</t>
  </si>
  <si>
    <t>План</t>
  </si>
  <si>
    <t>Исполнено</t>
  </si>
  <si>
    <t>% исполнения</t>
  </si>
  <si>
    <t>Приложение № 5</t>
  </si>
  <si>
    <t>8000100001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</si>
  <si>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</si>
  <si>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</si>
  <si>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Фонд оплаты труда государственных (муниципальных) органов</t>
  </si>
  <si>
    <t>8300100004</t>
  </si>
  <si>
    <t>8300100000</t>
  </si>
  <si>
    <t>8000100000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</si>
  <si>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</si>
  <si>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</si>
  <si>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</si>
  <si>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</si>
  <si>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</si>
  <si>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</si>
  <si>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8300178700</t>
  </si>
  <si>
    <t>8300178680</t>
  </si>
  <si>
    <t>8300178690</t>
  </si>
  <si>
    <t>1030100099</t>
  </si>
  <si>
    <t>8409900005</t>
  </si>
  <si>
    <t xml:space="preserve">Специальные расходы </t>
  </si>
  <si>
    <t>880</t>
  </si>
  <si>
    <t xml:space="preserve">Проведение выборов </t>
  </si>
  <si>
    <t>8409900000</t>
  </si>
  <si>
    <t>9009900006</t>
  </si>
  <si>
    <t>9009900000</t>
  </si>
  <si>
    <t>1049900000</t>
  </si>
  <si>
    <t>105990000</t>
  </si>
  <si>
    <t>1069900000</t>
  </si>
  <si>
    <t>8509900099</t>
  </si>
  <si>
    <t>8509900000</t>
  </si>
  <si>
    <t>8909900099</t>
  </si>
  <si>
    <t>8909900000</t>
  </si>
  <si>
    <t>1089900030</t>
  </si>
  <si>
    <t>8609900022</t>
  </si>
  <si>
    <t>Обеспечение проведения выборов и референдумов</t>
  </si>
  <si>
    <t>Бюджетные учреждения МО ГО "Новая Земля"</t>
  </si>
  <si>
    <t>Предоставление субсидий бюджетным, автономным учреждениям и иным некоммерческих организациям</t>
  </si>
  <si>
    <t>1089900000</t>
  </si>
  <si>
    <t>Ведомственная целевая программа "Энергосбережение и повышение энергетической эффективности в муниципальном образовании "Новая Земля"</t>
  </si>
  <si>
    <t>Мероприятия по организации и содержание мест захоронения</t>
  </si>
  <si>
    <t>8609900000</t>
  </si>
  <si>
    <t>8609900021</t>
  </si>
  <si>
    <t>Прочие мероприятия по благоустройству территорий</t>
  </si>
  <si>
    <t>9109978620</t>
  </si>
  <si>
    <t>1019900025</t>
  </si>
  <si>
    <t>1019900000</t>
  </si>
  <si>
    <t>1019900031</t>
  </si>
  <si>
    <t>1019900099</t>
  </si>
  <si>
    <t>1079900024</t>
  </si>
  <si>
    <t>9100278390</t>
  </si>
  <si>
    <t>КУЛЬТУРА, КИНЕМАТОГРАФИЯ</t>
  </si>
  <si>
    <t>8909900023</t>
  </si>
  <si>
    <t>1029900023</t>
  </si>
  <si>
    <t>1079900023</t>
  </si>
  <si>
    <t>8900200031</t>
  </si>
  <si>
    <t>8900200000</t>
  </si>
  <si>
    <t>Прочие мероприятия</t>
  </si>
  <si>
    <t>Ведомственная целевая программа "Здоровье Северян"</t>
  </si>
  <si>
    <t>1010200031</t>
  </si>
  <si>
    <t>1020200031</t>
  </si>
  <si>
    <t>1020200000</t>
  </si>
  <si>
    <t>9100278650</t>
  </si>
  <si>
    <t>8100100002</t>
  </si>
  <si>
    <t>8100100000</t>
  </si>
  <si>
    <t>8200100003</t>
  </si>
  <si>
    <t>8200100000</t>
  </si>
  <si>
    <t>870</t>
  </si>
  <si>
    <t>х</t>
  </si>
  <si>
    <t xml:space="preserve">  Прочая закупка товаров, работ и услуг для обеспечения государственных (муниципальных) нужд</t>
  </si>
  <si>
    <t>13</t>
  </si>
  <si>
    <t>Резервные средства</t>
  </si>
  <si>
    <t>Другие общегосударственные вопросы</t>
  </si>
  <si>
    <t>Дополнительное образование детей</t>
  </si>
  <si>
    <t>323</t>
  </si>
  <si>
    <t xml:space="preserve"> Приобретение товаров, работ, услуг в пользу граждан в целях их социального обеспечения</t>
  </si>
  <si>
    <t>Пенсионное обеспечение</t>
  </si>
  <si>
    <t>890</t>
  </si>
  <si>
    <t>Публичные нормативные обязательства</t>
  </si>
  <si>
    <t>89002</t>
  </si>
  <si>
    <t>Социальное обеспечение и иные выплаты населению</t>
  </si>
  <si>
    <t>312</t>
  </si>
  <si>
    <t>1029900024</t>
  </si>
  <si>
    <t>Другие направления расходов</t>
  </si>
  <si>
    <t>Прочие расходы</t>
  </si>
  <si>
    <t>Закупка товаров, работ и услуг для обеспечения государственных (муниципальных) нужд</t>
  </si>
  <si>
    <t>Предоставление субсидий бюджетным, автономным учреждениям и иным некоммерческим организациям</t>
  </si>
  <si>
    <t>Профессиональная подготовка, переподготовка и повышение квалификации</t>
  </si>
  <si>
    <t>Ведомственная целевая программа ""Совершенствование и развитие муниципальной службы, повышение квалификации муниципальных служащих и работников бюджетной сферы в  муниципальном образовании "Новая Земля"</t>
  </si>
  <si>
    <t>103</t>
  </si>
  <si>
    <t xml:space="preserve">07 </t>
  </si>
  <si>
    <t>10301</t>
  </si>
  <si>
    <t xml:space="preserve">                                        </t>
  </si>
  <si>
    <t>Ведомственная целевая программа  "Дети Новой Земли"</t>
  </si>
  <si>
    <t>83001</t>
  </si>
  <si>
    <t>321</t>
  </si>
  <si>
    <t>Отчет об исполнении бюджета МО ГО "Новая Земля" за 2019 год по ведомственной структуре</t>
  </si>
  <si>
    <t>8300178792</t>
  </si>
  <si>
    <t>800</t>
  </si>
  <si>
    <t>Обеспечение проведения ыборов и референдумов</t>
  </si>
  <si>
    <t>Проведение выборов</t>
  </si>
  <si>
    <t>90099</t>
  </si>
  <si>
    <t>Резервный фонд муниципального образования</t>
  </si>
  <si>
    <t>Средства областного бюджета, зарезервированные на финансирование мероприятий по предупреждению и ликвидации чрезвычайных ситуаций природного и техногенного характера на территории Архангельской области.</t>
  </si>
  <si>
    <t>0920271520</t>
  </si>
  <si>
    <t>Другие вопросы в области национальной экономики</t>
  </si>
  <si>
    <t>12</t>
  </si>
  <si>
    <t>Межбюджетные трансферты</t>
  </si>
  <si>
    <t>300</t>
  </si>
  <si>
    <t>ЗДРАВООХРАНЕНИЕ</t>
  </si>
  <si>
    <t>1079900029</t>
  </si>
  <si>
    <t>8300178791</t>
  </si>
  <si>
    <t>Компенсация части родительcкой платы за присмотр и уход за ребенком в государственных и муниципальных образовательных организациях, реализующих образовательную программу дошкольного образования</t>
  </si>
  <si>
    <t>Отчет об исполнении бюджета МО ГО "Новая Земля" за 2020 год по ведомственной структуре</t>
  </si>
  <si>
    <t>831</t>
  </si>
  <si>
    <t>Меропрития в сфере культуры и кинематографии</t>
  </si>
  <si>
    <t>Другие вопросы в области здравоохранения</t>
  </si>
  <si>
    <t>9900000099</t>
  </si>
  <si>
    <t xml:space="preserve">Прочая закупка товаров, работ, услуг </t>
  </si>
  <si>
    <t>Исполнение судебных актов РФ и мировых соглашений по возмещению вреда, причененного в результате незаконных действий (бездействия) оргнов государственной власти, органов местного самоуправления либо должностных лиц этих органов, а также в результате деятельности учреждний</t>
  </si>
  <si>
    <t>1069900026</t>
  </si>
  <si>
    <t>1059900000</t>
  </si>
  <si>
    <t>1059900028</t>
  </si>
  <si>
    <t>1049900027</t>
  </si>
  <si>
    <t>от 27.04.2021 № 195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</si>
</sst>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_-* #,##0.0_р_._-;\-* #,##0.0_р_._-;_-* &quot;-&quot;??_р_._-;_-@_-"/>
    <numFmt numFmtId="195" formatCode="_-* #,##0_р_._-;\-* #,##0_р_._-;_-* &quot;-&quot;??_р_._-;_-@_-"/>
    <numFmt numFmtId="196" formatCode="_-* #,##0.0_р_._-;\-* #,##0.0_р_._-;_-* &quot;-&quot;_р_._-;_-@_-"/>
    <numFmt numFmtId="197" formatCode="_-* #,##0.00_р_._-;\-* #,##0.00_р_._-;_-* &quot;-&quot;_р_._-;_-@_-"/>
    <numFmt numFmtId="198" formatCode="0.00000000"/>
    <numFmt numFmtId="199" formatCode="0.000000000"/>
    <numFmt numFmtId="200" formatCode="0.0000000000"/>
    <numFmt numFmtId="201" formatCode="0.0000000"/>
    <numFmt numFmtId="202" formatCode="0.000000"/>
    <numFmt numFmtId="203" formatCode="0.00000"/>
    <numFmt numFmtId="204" formatCode="0.0000"/>
    <numFmt numFmtId="205" formatCode="0.000"/>
    <numFmt numFmtId="206" formatCode="0.0%"/>
    <numFmt numFmtId="207" formatCode="#,##0.00_ ;\-#,##0.00\ "/>
    <numFmt numFmtId="208" formatCode="#,##0.0"/>
  </numFmts>
  <fonts count="68">
    <font>
      <sz val="10"/>
      <name val="Arial"/>
      <family val="0"/>
    </font>
    <font>
      <sz val="12"/>
      <name val="Arial"/>
      <family val="2"/>
    </font>
    <font>
      <sz val="7"/>
      <name val="Arial Cyr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b/>
      <i/>
      <sz val="13"/>
      <name val="Times New Roman"/>
      <family val="1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sz val="13"/>
      <color indexed="8"/>
      <name val="Times New Roman"/>
      <family val="1"/>
    </font>
    <font>
      <b/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i/>
      <sz val="10"/>
      <color rgb="FFFF0000"/>
      <name val="Arial"/>
      <family val="2"/>
    </font>
    <font>
      <sz val="10"/>
      <color rgb="FFFF0000"/>
      <name val="Arial"/>
      <family val="2"/>
    </font>
    <font>
      <sz val="13"/>
      <color theme="1"/>
      <name val="Times New Roman"/>
      <family val="1"/>
    </font>
    <font>
      <b/>
      <sz val="10"/>
      <color rgb="FFFF0000"/>
      <name val="Times New Roman"/>
      <family val="1"/>
    </font>
    <font>
      <i/>
      <sz val="10"/>
      <color rgb="FFFF0000"/>
      <name val="Times New Roman"/>
      <family val="1"/>
    </font>
    <font>
      <sz val="10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3" fillId="33" borderId="0" xfId="0" applyFont="1" applyFill="1" applyAlignment="1">
      <alignment/>
    </xf>
    <xf numFmtId="0" fontId="9" fillId="35" borderId="0" xfId="0" applyFont="1" applyFill="1" applyAlignment="1">
      <alignment/>
    </xf>
    <xf numFmtId="0" fontId="10" fillId="36" borderId="10" xfId="0" applyFont="1" applyFill="1" applyBorder="1" applyAlignment="1">
      <alignment horizontal="left" vertical="center" wrapText="1"/>
    </xf>
    <xf numFmtId="0" fontId="10" fillId="36" borderId="10" xfId="0" applyFont="1" applyFill="1" applyBorder="1" applyAlignment="1">
      <alignment horizontal="center" vertical="center" wrapText="1"/>
    </xf>
    <xf numFmtId="0" fontId="10" fillId="36" borderId="10" xfId="0" applyFont="1" applyFill="1" applyBorder="1" applyAlignment="1">
      <alignment horizontal="center" vertical="center"/>
    </xf>
    <xf numFmtId="49" fontId="10" fillId="36" borderId="10" xfId="0" applyNumberFormat="1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vertical="center"/>
    </xf>
    <xf numFmtId="0" fontId="12" fillId="36" borderId="10" xfId="0" applyFont="1" applyFill="1" applyBorder="1" applyAlignment="1">
      <alignment/>
    </xf>
    <xf numFmtId="4" fontId="10" fillId="36" borderId="10" xfId="0" applyNumberFormat="1" applyFont="1" applyFill="1" applyBorder="1" applyAlignment="1">
      <alignment horizontal="center" vertical="center"/>
    </xf>
    <xf numFmtId="207" fontId="10" fillId="36" borderId="10" xfId="0" applyNumberFormat="1" applyFont="1" applyFill="1" applyBorder="1" applyAlignment="1">
      <alignment horizontal="center" vertical="center"/>
    </xf>
    <xf numFmtId="206" fontId="10" fillId="36" borderId="10" xfId="0" applyNumberFormat="1" applyFont="1" applyFill="1" applyBorder="1" applyAlignment="1">
      <alignment horizontal="center" vertical="center"/>
    </xf>
    <xf numFmtId="4" fontId="11" fillId="36" borderId="10" xfId="0" applyNumberFormat="1" applyFont="1" applyFill="1" applyBorder="1" applyAlignment="1">
      <alignment horizontal="center" vertical="center"/>
    </xf>
    <xf numFmtId="208" fontId="10" fillId="36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3" fillId="0" borderId="0" xfId="0" applyFont="1" applyFill="1" applyAlignment="1">
      <alignment/>
    </xf>
    <xf numFmtId="43" fontId="5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61" fillId="0" borderId="0" xfId="0" applyFont="1" applyFill="1" applyAlignment="1">
      <alignment/>
    </xf>
    <xf numFmtId="0" fontId="62" fillId="0" borderId="0" xfId="0" applyFont="1" applyFill="1" applyAlignment="1">
      <alignment/>
    </xf>
    <xf numFmtId="0" fontId="63" fillId="0" borderId="0" xfId="0" applyFont="1" applyFill="1" applyAlignment="1">
      <alignment/>
    </xf>
    <xf numFmtId="43" fontId="6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43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43" fontId="1" fillId="0" borderId="0" xfId="0" applyNumberFormat="1" applyFont="1" applyFill="1" applyBorder="1" applyAlignment="1">
      <alignment horizontal="center" vertical="center"/>
    </xf>
    <xf numFmtId="0" fontId="64" fillId="36" borderId="10" xfId="0" applyFont="1" applyFill="1" applyBorder="1" applyAlignment="1">
      <alignment horizontal="left" vertical="center" wrapText="1"/>
    </xf>
    <xf numFmtId="0" fontId="11" fillId="36" borderId="10" xfId="0" applyFont="1" applyFill="1" applyBorder="1" applyAlignment="1">
      <alignment horizontal="left" vertical="center" wrapText="1"/>
    </xf>
    <xf numFmtId="0" fontId="11" fillId="36" borderId="10" xfId="0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12" fillId="36" borderId="0" xfId="0" applyFont="1" applyFill="1" applyAlignment="1">
      <alignment/>
    </xf>
    <xf numFmtId="0" fontId="8" fillId="36" borderId="0" xfId="0" applyFont="1" applyFill="1" applyAlignment="1">
      <alignment/>
    </xf>
    <xf numFmtId="49" fontId="8" fillId="36" borderId="0" xfId="0" applyNumberFormat="1" applyFont="1" applyFill="1" applyAlignment="1">
      <alignment/>
    </xf>
    <xf numFmtId="0" fontId="0" fillId="36" borderId="0" xfId="0" applyFill="1" applyAlignment="1">
      <alignment/>
    </xf>
    <xf numFmtId="0" fontId="8" fillId="36" borderId="11" xfId="0" applyFont="1" applyFill="1" applyBorder="1" applyAlignment="1">
      <alignment horizontal="center" vertical="center"/>
    </xf>
    <xf numFmtId="0" fontId="8" fillId="36" borderId="12" xfId="0" applyFont="1" applyFill="1" applyBorder="1" applyAlignment="1">
      <alignment horizontal="center" vertical="center"/>
    </xf>
    <xf numFmtId="0" fontId="8" fillId="36" borderId="13" xfId="0" applyFont="1" applyFill="1" applyBorder="1" applyAlignment="1">
      <alignment horizontal="center" vertical="center"/>
    </xf>
    <xf numFmtId="0" fontId="8" fillId="36" borderId="14" xfId="0" applyFont="1" applyFill="1" applyBorder="1" applyAlignment="1">
      <alignment horizontal="center" vertical="center"/>
    </xf>
    <xf numFmtId="0" fontId="9" fillId="36" borderId="10" xfId="0" applyFont="1" applyFill="1" applyBorder="1" applyAlignment="1">
      <alignment horizontal="center" vertical="center" wrapText="1"/>
    </xf>
    <xf numFmtId="207" fontId="11" fillId="36" borderId="10" xfId="0" applyNumberFormat="1" applyFont="1" applyFill="1" applyBorder="1" applyAlignment="1">
      <alignment horizontal="center" vertical="center"/>
    </xf>
    <xf numFmtId="206" fontId="11" fillId="36" borderId="10" xfId="0" applyNumberFormat="1" applyFont="1" applyFill="1" applyBorder="1" applyAlignment="1">
      <alignment horizontal="center" vertical="center"/>
    </xf>
    <xf numFmtId="0" fontId="9" fillId="36" borderId="10" xfId="0" applyFont="1" applyFill="1" applyBorder="1" applyAlignment="1">
      <alignment horizontal="left" vertical="center"/>
    </xf>
    <xf numFmtId="49" fontId="11" fillId="36" borderId="10" xfId="0" applyNumberFormat="1" applyFont="1" applyFill="1" applyBorder="1" applyAlignment="1">
      <alignment horizontal="center" vertical="center"/>
    </xf>
    <xf numFmtId="41" fontId="11" fillId="36" borderId="10" xfId="0" applyNumberFormat="1" applyFont="1" applyFill="1" applyBorder="1" applyAlignment="1">
      <alignment horizontal="center" vertical="center"/>
    </xf>
    <xf numFmtId="49" fontId="10" fillId="36" borderId="10" xfId="0" applyNumberFormat="1" applyFont="1" applyFill="1" applyBorder="1" applyAlignment="1">
      <alignment horizontal="center" vertical="center"/>
    </xf>
    <xf numFmtId="41" fontId="10" fillId="36" borderId="10" xfId="0" applyNumberFormat="1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wrapText="1"/>
    </xf>
    <xf numFmtId="49" fontId="10" fillId="36" borderId="10" xfId="0" applyNumberFormat="1" applyFont="1" applyFill="1" applyBorder="1" applyAlignment="1">
      <alignment horizontal="left" vertical="center" wrapText="1"/>
    </xf>
    <xf numFmtId="49" fontId="64" fillId="36" borderId="10" xfId="0" applyNumberFormat="1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/>
    </xf>
    <xf numFmtId="0" fontId="11" fillId="36" borderId="10" xfId="0" applyFont="1" applyFill="1" applyBorder="1" applyAlignment="1">
      <alignment vertical="center" wrapText="1"/>
    </xf>
    <xf numFmtId="0" fontId="10" fillId="36" borderId="10" xfId="0" applyFont="1" applyFill="1" applyBorder="1" applyAlignment="1">
      <alignment vertical="center" wrapText="1"/>
    </xf>
    <xf numFmtId="49" fontId="10" fillId="36" borderId="10" xfId="0" applyNumberFormat="1" applyFont="1" applyFill="1" applyBorder="1" applyAlignment="1">
      <alignment horizontal="left" vertical="center"/>
    </xf>
    <xf numFmtId="208" fontId="11" fillId="36" borderId="10" xfId="0" applyNumberFormat="1" applyFont="1" applyFill="1" applyBorder="1" applyAlignment="1">
      <alignment horizontal="center" vertical="center"/>
    </xf>
    <xf numFmtId="43" fontId="11" fillId="36" borderId="10" xfId="0" applyNumberFormat="1" applyFont="1" applyFill="1" applyBorder="1" applyAlignment="1">
      <alignment horizontal="center" vertical="center"/>
    </xf>
    <xf numFmtId="43" fontId="10" fillId="36" borderId="10" xfId="0" applyNumberFormat="1" applyFont="1" applyFill="1" applyBorder="1" applyAlignment="1">
      <alignment horizontal="center" vertical="center"/>
    </xf>
    <xf numFmtId="49" fontId="11" fillId="36" borderId="10" xfId="0" applyNumberFormat="1" applyFont="1" applyFill="1" applyBorder="1" applyAlignment="1">
      <alignment vertical="center"/>
    </xf>
    <xf numFmtId="49" fontId="8" fillId="36" borderId="0" xfId="0" applyNumberFormat="1" applyFont="1" applyFill="1" applyBorder="1" applyAlignment="1">
      <alignment/>
    </xf>
    <xf numFmtId="0" fontId="8" fillId="36" borderId="0" xfId="0" applyFont="1" applyFill="1" applyBorder="1" applyAlignment="1">
      <alignment/>
    </xf>
    <xf numFmtId="43" fontId="8" fillId="36" borderId="0" xfId="0" applyNumberFormat="1" applyFont="1" applyFill="1" applyAlignment="1">
      <alignment/>
    </xf>
    <xf numFmtId="43" fontId="8" fillId="36" borderId="0" xfId="0" applyNumberFormat="1" applyFont="1" applyFill="1" applyBorder="1" applyAlignment="1">
      <alignment horizontal="center" vertical="center"/>
    </xf>
    <xf numFmtId="4" fontId="8" fillId="36" borderId="10" xfId="0" applyNumberFormat="1" applyFont="1" applyFill="1" applyBorder="1" applyAlignment="1">
      <alignment horizontal="center"/>
    </xf>
    <xf numFmtId="0" fontId="17" fillId="0" borderId="10" xfId="0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left" vertical="center"/>
    </xf>
    <xf numFmtId="0" fontId="10" fillId="0" borderId="10" xfId="0" applyFont="1" applyBorder="1" applyAlignment="1">
      <alignment wrapText="1"/>
    </xf>
    <xf numFmtId="0" fontId="11" fillId="0" borderId="10" xfId="0" applyFont="1" applyBorder="1" applyAlignment="1">
      <alignment horizontal="left" vertical="center" wrapText="1"/>
    </xf>
    <xf numFmtId="207" fontId="0" fillId="0" borderId="0" xfId="0" applyNumberFormat="1" applyFill="1" applyAlignment="1">
      <alignment/>
    </xf>
    <xf numFmtId="171" fontId="9" fillId="0" borderId="0" xfId="0" applyNumberFormat="1" applyFont="1" applyFill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41" fontId="10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wrapText="1"/>
    </xf>
    <xf numFmtId="49" fontId="18" fillId="36" borderId="10" xfId="0" applyNumberFormat="1" applyFont="1" applyFill="1" applyBorder="1" applyAlignment="1">
      <alignment horizontal="left" vertical="center"/>
    </xf>
    <xf numFmtId="41" fontId="11" fillId="0" borderId="10" xfId="0" applyNumberFormat="1" applyFont="1" applyBorder="1" applyAlignment="1">
      <alignment horizontal="center" vertical="center"/>
    </xf>
    <xf numFmtId="43" fontId="11" fillId="0" borderId="10" xfId="0" applyNumberFormat="1" applyFont="1" applyBorder="1" applyAlignment="1">
      <alignment horizontal="center" vertical="center"/>
    </xf>
    <xf numFmtId="0" fontId="18" fillId="36" borderId="10" xfId="0" applyFont="1" applyFill="1" applyBorder="1" applyAlignment="1">
      <alignment horizontal="left" vertical="center" wrapText="1"/>
    </xf>
    <xf numFmtId="0" fontId="18" fillId="36" borderId="10" xfId="0" applyFont="1" applyFill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/>
    </xf>
    <xf numFmtId="41" fontId="18" fillId="0" borderId="10" xfId="0" applyNumberFormat="1" applyFont="1" applyBorder="1" applyAlignment="1">
      <alignment horizontal="center" vertical="center"/>
    </xf>
    <xf numFmtId="43" fontId="18" fillId="0" borderId="10" xfId="0" applyNumberFormat="1" applyFont="1" applyBorder="1" applyAlignment="1">
      <alignment horizontal="center" vertical="center"/>
    </xf>
    <xf numFmtId="43" fontId="18" fillId="36" borderId="10" xfId="0" applyNumberFormat="1" applyFont="1" applyFill="1" applyBorder="1" applyAlignment="1">
      <alignment horizontal="center" vertical="center"/>
    </xf>
    <xf numFmtId="43" fontId="10" fillId="0" borderId="10" xfId="0" applyNumberFormat="1" applyFont="1" applyBorder="1" applyAlignment="1">
      <alignment horizontal="center" vertical="center"/>
    </xf>
    <xf numFmtId="0" fontId="0" fillId="0" borderId="0" xfId="0" applyFont="1" applyFill="1" applyAlignment="1">
      <alignment/>
    </xf>
    <xf numFmtId="207" fontId="10" fillId="2" borderId="10" xfId="0" applyNumberFormat="1" applyFont="1" applyFill="1" applyBorder="1" applyAlignment="1">
      <alignment horizontal="center" vertical="center"/>
    </xf>
    <xf numFmtId="4" fontId="10" fillId="2" borderId="10" xfId="0" applyNumberFormat="1" applyFont="1" applyFill="1" applyBorder="1" applyAlignment="1">
      <alignment horizontal="center" vertical="center"/>
    </xf>
    <xf numFmtId="207" fontId="10" fillId="0" borderId="10" xfId="0" applyNumberFormat="1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left" vertical="center" wrapText="1"/>
    </xf>
    <xf numFmtId="0" fontId="10" fillId="2" borderId="10" xfId="0" applyFont="1" applyFill="1" applyBorder="1" applyAlignment="1">
      <alignment horizontal="center" vertical="center"/>
    </xf>
    <xf numFmtId="49" fontId="10" fillId="2" borderId="10" xfId="0" applyNumberFormat="1" applyFont="1" applyFill="1" applyBorder="1" applyAlignment="1">
      <alignment horizontal="center" vertical="center"/>
    </xf>
    <xf numFmtId="41" fontId="10" fillId="2" borderId="10" xfId="0" applyNumberFormat="1" applyFont="1" applyFill="1" applyBorder="1" applyAlignment="1">
      <alignment horizontal="center" vertical="center"/>
    </xf>
    <xf numFmtId="0" fontId="0" fillId="2" borderId="0" xfId="0" applyFill="1" applyAlignment="1">
      <alignment/>
    </xf>
    <xf numFmtId="0" fontId="10" fillId="2" borderId="1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41" fontId="10" fillId="0" borderId="10" xfId="0" applyNumberFormat="1" applyFont="1" applyFill="1" applyBorder="1" applyAlignment="1">
      <alignment horizontal="center" vertical="center"/>
    </xf>
    <xf numFmtId="207" fontId="0" fillId="0" borderId="0" xfId="0" applyNumberFormat="1" applyFont="1" applyFill="1" applyAlignment="1">
      <alignment/>
    </xf>
    <xf numFmtId="0" fontId="10" fillId="0" borderId="10" xfId="0" applyFont="1" applyFill="1" applyBorder="1" applyAlignment="1">
      <alignment horizontal="center" vertical="center"/>
    </xf>
    <xf numFmtId="49" fontId="11" fillId="36" borderId="10" xfId="0" applyNumberFormat="1" applyFont="1" applyFill="1" applyBorder="1" applyAlignment="1">
      <alignment horizontal="left" vertical="center"/>
    </xf>
    <xf numFmtId="0" fontId="0" fillId="0" borderId="0" xfId="0" applyFont="1" applyAlignment="1">
      <alignment/>
    </xf>
    <xf numFmtId="43" fontId="10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41" fontId="11" fillId="0" borderId="10" xfId="0" applyNumberFormat="1" applyFont="1" applyFill="1" applyBorder="1" applyAlignment="1">
      <alignment horizontal="center" vertical="center"/>
    </xf>
    <xf numFmtId="207" fontId="11" fillId="0" borderId="10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/>
    </xf>
    <xf numFmtId="206" fontId="14" fillId="36" borderId="10" xfId="0" applyNumberFormat="1" applyFont="1" applyFill="1" applyBorder="1" applyAlignment="1">
      <alignment/>
    </xf>
    <xf numFmtId="206" fontId="9" fillId="36" borderId="10" xfId="0" applyNumberFormat="1" applyFont="1" applyFill="1" applyBorder="1" applyAlignment="1">
      <alignment horizontal="right"/>
    </xf>
    <xf numFmtId="206" fontId="15" fillId="2" borderId="10" xfId="0" applyNumberFormat="1" applyFont="1" applyFill="1" applyBorder="1" applyAlignment="1">
      <alignment/>
    </xf>
    <xf numFmtId="206" fontId="12" fillId="36" borderId="10" xfId="0" applyNumberFormat="1" applyFont="1" applyFill="1" applyBorder="1" applyAlignment="1">
      <alignment/>
    </xf>
    <xf numFmtId="206" fontId="12" fillId="0" borderId="10" xfId="0" applyNumberFormat="1" applyFont="1" applyFill="1" applyBorder="1" applyAlignment="1">
      <alignment/>
    </xf>
    <xf numFmtId="206" fontId="12" fillId="2" borderId="10" xfId="0" applyNumberFormat="1" applyFont="1" applyFill="1" applyBorder="1" applyAlignment="1">
      <alignment/>
    </xf>
    <xf numFmtId="206" fontId="15" fillId="36" borderId="10" xfId="0" applyNumberFormat="1" applyFont="1" applyFill="1" applyBorder="1" applyAlignment="1">
      <alignment/>
    </xf>
    <xf numFmtId="206" fontId="65" fillId="36" borderId="10" xfId="0" applyNumberFormat="1" applyFont="1" applyFill="1" applyBorder="1" applyAlignment="1">
      <alignment/>
    </xf>
    <xf numFmtId="206" fontId="66" fillId="36" borderId="10" xfId="0" applyNumberFormat="1" applyFont="1" applyFill="1" applyBorder="1" applyAlignment="1">
      <alignment/>
    </xf>
    <xf numFmtId="206" fontId="67" fillId="36" borderId="10" xfId="0" applyNumberFormat="1" applyFont="1" applyFill="1" applyBorder="1" applyAlignment="1">
      <alignment/>
    </xf>
    <xf numFmtId="206" fontId="0" fillId="36" borderId="10" xfId="0" applyNumberFormat="1" applyFill="1" applyBorder="1" applyAlignment="1">
      <alignment/>
    </xf>
    <xf numFmtId="206" fontId="16" fillId="0" borderId="10" xfId="0" applyNumberFormat="1" applyFont="1" applyFill="1" applyBorder="1" applyAlignment="1">
      <alignment horizontal="right"/>
    </xf>
    <xf numFmtId="206" fontId="9" fillId="36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/>
    </xf>
    <xf numFmtId="0" fontId="8" fillId="36" borderId="0" xfId="0" applyFont="1" applyFill="1" applyAlignment="1">
      <alignment horizontal="center"/>
    </xf>
    <xf numFmtId="0" fontId="13" fillId="36" borderId="0" xfId="0" applyFont="1" applyFill="1" applyAlignment="1">
      <alignment horizontal="center" vertical="center" wrapText="1"/>
    </xf>
    <xf numFmtId="0" fontId="8" fillId="36" borderId="15" xfId="0" applyFont="1" applyFill="1" applyBorder="1" applyAlignment="1">
      <alignment horizontal="center" vertical="center"/>
    </xf>
    <xf numFmtId="0" fontId="8" fillId="36" borderId="16" xfId="0" applyFont="1" applyFill="1" applyBorder="1" applyAlignment="1">
      <alignment horizontal="center" vertical="center"/>
    </xf>
    <xf numFmtId="0" fontId="8" fillId="36" borderId="0" xfId="0" applyFont="1" applyFill="1" applyAlignment="1">
      <alignment horizontal="right"/>
    </xf>
    <xf numFmtId="0" fontId="8" fillId="36" borderId="17" xfId="0" applyFont="1" applyFill="1" applyBorder="1" applyAlignment="1">
      <alignment horizontal="center" vertical="center"/>
    </xf>
    <xf numFmtId="0" fontId="8" fillId="36" borderId="18" xfId="0" applyFont="1" applyFill="1" applyBorder="1" applyAlignment="1">
      <alignment horizontal="center" vertical="center"/>
    </xf>
    <xf numFmtId="0" fontId="8" fillId="36" borderId="19" xfId="0" applyFont="1" applyFill="1" applyBorder="1" applyAlignment="1">
      <alignment horizontal="center" vertical="center" wrapText="1"/>
    </xf>
    <xf numFmtId="0" fontId="8" fillId="36" borderId="20" xfId="0" applyFont="1" applyFill="1" applyBorder="1" applyAlignment="1">
      <alignment horizontal="center" vertical="center" wrapText="1"/>
    </xf>
    <xf numFmtId="0" fontId="8" fillId="36" borderId="21" xfId="0" applyFont="1" applyFill="1" applyBorder="1" applyAlignment="1">
      <alignment horizontal="center" vertical="center" wrapText="1"/>
    </xf>
    <xf numFmtId="0" fontId="8" fillId="36" borderId="22" xfId="0" applyFont="1" applyFill="1" applyBorder="1" applyAlignment="1">
      <alignment horizontal="center" vertical="center" wrapText="1"/>
    </xf>
    <xf numFmtId="0" fontId="8" fillId="36" borderId="15" xfId="0" applyFont="1" applyFill="1" applyBorder="1" applyAlignment="1">
      <alignment horizontal="center" vertical="center" wrapText="1"/>
    </xf>
    <xf numFmtId="0" fontId="8" fillId="36" borderId="16" xfId="0" applyFont="1" applyFill="1" applyBorder="1" applyAlignment="1">
      <alignment horizontal="center" vertical="center" wrapText="1"/>
    </xf>
    <xf numFmtId="0" fontId="8" fillId="36" borderId="19" xfId="0" applyFont="1" applyFill="1" applyBorder="1" applyAlignment="1">
      <alignment horizontal="center" vertical="center"/>
    </xf>
    <xf numFmtId="0" fontId="8" fillId="36" borderId="20" xfId="0" applyFont="1" applyFill="1" applyBorder="1" applyAlignment="1">
      <alignment horizontal="center" vertical="center"/>
    </xf>
    <xf numFmtId="49" fontId="11" fillId="36" borderId="23" xfId="0" applyNumberFormat="1" applyFont="1" applyFill="1" applyBorder="1" applyAlignment="1">
      <alignment horizontal="right" vertical="center"/>
    </xf>
    <xf numFmtId="49" fontId="11" fillId="36" borderId="24" xfId="0" applyNumberFormat="1" applyFont="1" applyFill="1" applyBorder="1" applyAlignment="1">
      <alignment horizontal="right" vertical="center"/>
    </xf>
    <xf numFmtId="49" fontId="11" fillId="36" borderId="14" xfId="0" applyNumberFormat="1" applyFont="1" applyFill="1" applyBorder="1" applyAlignment="1">
      <alignment horizontal="right" vertical="center"/>
    </xf>
    <xf numFmtId="0" fontId="8" fillId="36" borderId="0" xfId="0" applyFont="1" applyFill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8;&#1040;&#1058;&#1068;&#1071;&#1053;&#1040;\&#1041;&#1102;&#1076;&#1078;&#1077;&#1090;\&#1041;&#1070;&#1044;&#1046;&#1045;&#1058;%20&#1053;&#1040;%202008%20&#1075;&#1086;&#1076;\&#1058;&#1040;&#1058;&#1068;&#1071;&#1053;&#1040;\&#1041;&#1102;&#1076;&#1078;&#1077;&#1090;\&#1041;&#1070;&#1044;&#1046;&#1045;&#1058;%20&#1053;&#1040;%202007%20&#1075;&#1086;&#1076;\&#1055;&#1088;&#1086;&#1077;&#1082;&#1090;%20&#1073;&#1102;&#1076;&#1078;&#1077;&#1090;&#1072;\&#1055;&#1088;&#1086;&#1077;&#1082;&#1090;%20&#1073;&#1102;&#1076;&#1078;&#1077;&#1090;&#1072;\080910&#1055;&#1088;&#1080;&#1083;&#1086;&#1078;&#1077;&#1085;&#1080;&#1077;&#8470;8,9,10-&#1088;&#1072;&#1089;&#1093;&#1086;&#1076;&#1099;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данные"/>
      <sheetName val="субсидии"/>
      <sheetName val="старое"/>
      <sheetName val="разделы"/>
      <sheetName val="виды"/>
      <sheetName val="главы"/>
    </sheetNames>
    <sheetDataSet>
      <sheetData sheetId="7">
        <row r="147">
          <cell r="H147">
            <v>9875</v>
          </cell>
          <cell r="I147">
            <v>0</v>
          </cell>
        </row>
        <row r="198">
          <cell r="H198">
            <v>35678</v>
          </cell>
          <cell r="I198">
            <v>0</v>
          </cell>
        </row>
        <row r="228">
          <cell r="H228">
            <v>362</v>
          </cell>
          <cell r="I228">
            <v>0</v>
          </cell>
        </row>
        <row r="576">
          <cell r="H576">
            <v>14093</v>
          </cell>
          <cell r="I576">
            <v>0</v>
          </cell>
        </row>
        <row r="614">
          <cell r="H614">
            <v>20887</v>
          </cell>
          <cell r="I614">
            <v>0</v>
          </cell>
        </row>
        <row r="738">
          <cell r="H738">
            <v>54446</v>
          </cell>
          <cell r="I738">
            <v>0</v>
          </cell>
        </row>
        <row r="739">
          <cell r="H739">
            <v>1600</v>
          </cell>
          <cell r="I739">
            <v>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01"/>
  <sheetViews>
    <sheetView view="pageBreakPreview" zoomScale="90" zoomScaleNormal="75" zoomScaleSheetLayoutView="90" workbookViewId="0" topLeftCell="A96">
      <selection activeCell="K190" sqref="K190"/>
    </sheetView>
  </sheetViews>
  <sheetFormatPr defaultColWidth="9.140625" defaultRowHeight="12.75"/>
  <cols>
    <col min="1" max="1" width="81.00390625" style="41" customWidth="1"/>
    <col min="2" max="2" width="8.28125" style="41" customWidth="1"/>
    <col min="3" max="3" width="4.57421875" style="41" customWidth="1"/>
    <col min="4" max="4" width="4.7109375" style="41" customWidth="1"/>
    <col min="5" max="5" width="15.140625" style="41" customWidth="1"/>
    <col min="6" max="6" width="6.421875" style="41" customWidth="1"/>
    <col min="7" max="8" width="15.421875" style="41" hidden="1" customWidth="1"/>
    <col min="9" max="9" width="22.57421875" style="41" customWidth="1"/>
    <col min="10" max="10" width="21.57421875" style="44" customWidth="1"/>
    <col min="11" max="11" width="13.28125" style="44" customWidth="1"/>
    <col min="12" max="12" width="25.8515625" style="5" customWidth="1"/>
    <col min="13" max="13" width="23.57421875" style="5" customWidth="1"/>
    <col min="14" max="14" width="5.8515625" style="5" customWidth="1"/>
    <col min="15" max="15" width="17.28125" style="5" customWidth="1"/>
    <col min="16" max="16" width="13.421875" style="5" customWidth="1"/>
    <col min="17" max="17" width="18.00390625" style="5" customWidth="1"/>
    <col min="18" max="24" width="9.140625" style="5" customWidth="1"/>
  </cols>
  <sheetData>
    <row r="1" spans="4:11" ht="15.75">
      <c r="D1" s="42"/>
      <c r="E1" s="42"/>
      <c r="F1" s="43"/>
      <c r="G1" s="42"/>
      <c r="H1" s="42"/>
      <c r="I1" s="42"/>
      <c r="J1" s="137" t="s">
        <v>91</v>
      </c>
      <c r="K1" s="137"/>
    </row>
    <row r="2" spans="4:9" ht="15.75">
      <c r="D2" s="42"/>
      <c r="E2" s="42"/>
      <c r="F2" s="43"/>
      <c r="G2" s="42"/>
      <c r="H2" s="42"/>
      <c r="I2" s="42"/>
    </row>
    <row r="3" spans="1:11" ht="27.75" customHeight="1">
      <c r="A3" s="138" t="s">
        <v>186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</row>
    <row r="4" ht="12.75" customHeight="1"/>
    <row r="5" spans="1:11" ht="26.25" customHeight="1">
      <c r="A5" s="142" t="s">
        <v>0</v>
      </c>
      <c r="B5" s="139" t="s">
        <v>62</v>
      </c>
      <c r="C5" s="148" t="s">
        <v>1</v>
      </c>
      <c r="D5" s="148" t="s">
        <v>2</v>
      </c>
      <c r="E5" s="148" t="s">
        <v>3</v>
      </c>
      <c r="F5" s="146" t="s">
        <v>4</v>
      </c>
      <c r="G5" s="144" t="s">
        <v>5</v>
      </c>
      <c r="H5" s="144" t="s">
        <v>6</v>
      </c>
      <c r="I5" s="144" t="s">
        <v>88</v>
      </c>
      <c r="J5" s="150" t="s">
        <v>89</v>
      </c>
      <c r="K5" s="144" t="s">
        <v>90</v>
      </c>
    </row>
    <row r="6" spans="1:11" ht="35.25" customHeight="1">
      <c r="A6" s="143"/>
      <c r="B6" s="140"/>
      <c r="C6" s="149"/>
      <c r="D6" s="149"/>
      <c r="E6" s="149"/>
      <c r="F6" s="147"/>
      <c r="G6" s="145"/>
      <c r="H6" s="145"/>
      <c r="I6" s="145"/>
      <c r="J6" s="151"/>
      <c r="K6" s="145"/>
    </row>
    <row r="7" spans="1:24" s="1" customFormat="1" ht="15.75">
      <c r="A7" s="45">
        <v>1</v>
      </c>
      <c r="B7" s="46"/>
      <c r="C7" s="47">
        <v>2</v>
      </c>
      <c r="D7" s="47">
        <v>3</v>
      </c>
      <c r="E7" s="47">
        <v>4</v>
      </c>
      <c r="F7" s="48">
        <v>5</v>
      </c>
      <c r="G7" s="16">
        <v>6</v>
      </c>
      <c r="H7" s="16">
        <v>7</v>
      </c>
      <c r="I7" s="16">
        <v>6</v>
      </c>
      <c r="J7" s="16">
        <v>7</v>
      </c>
      <c r="K7" s="16">
        <v>8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</row>
    <row r="8" spans="1:24" s="1" customFormat="1" ht="39.75" customHeight="1">
      <c r="A8" s="49" t="s">
        <v>64</v>
      </c>
      <c r="B8" s="39">
        <v>303</v>
      </c>
      <c r="C8" s="14"/>
      <c r="D8" s="14"/>
      <c r="E8" s="14"/>
      <c r="F8" s="14"/>
      <c r="G8" s="14"/>
      <c r="H8" s="14"/>
      <c r="I8" s="50">
        <f>I9+I60+I72+I84+I94+I132+I167+I148+I145</f>
        <v>121389252.42999999</v>
      </c>
      <c r="J8" s="50">
        <f>J9+J60+J72+J84+J94+J132+J167+J148+J145</f>
        <v>116706142.25999999</v>
      </c>
      <c r="K8" s="51">
        <f>J8/I8</f>
        <v>0.9614207182575694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</row>
    <row r="9" spans="1:24" s="11" customFormat="1" ht="22.5" customHeight="1">
      <c r="A9" s="52" t="s">
        <v>7</v>
      </c>
      <c r="B9" s="39">
        <v>303</v>
      </c>
      <c r="C9" s="53" t="s">
        <v>8</v>
      </c>
      <c r="D9" s="53" t="s">
        <v>48</v>
      </c>
      <c r="E9" s="53"/>
      <c r="F9" s="53"/>
      <c r="G9" s="54" t="e">
        <f>#REF!+G173+G15+#REF!+#REF!+#REF!+#REF!+#REF!+G52+#REF!+#REF!</f>
        <v>#REF!</v>
      </c>
      <c r="H9" s="54" t="e">
        <f>#REF!+H173+H15+#REF!+#REF!+#REF!+#REF!+#REF!+H52+#REF!+#REF!</f>
        <v>#REF!</v>
      </c>
      <c r="I9" s="21">
        <f>I10+I15+I46+I52+I56+I50</f>
        <v>38566868.33</v>
      </c>
      <c r="J9" s="21">
        <f>J10+J15+J46+J56+J50</f>
        <v>38173446.64</v>
      </c>
      <c r="K9" s="51">
        <f>J9/I9</f>
        <v>0.9897989723553995</v>
      </c>
      <c r="L9" s="82"/>
      <c r="M9" s="82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</row>
    <row r="10" spans="1:24" s="2" customFormat="1" ht="34.5" customHeight="1">
      <c r="A10" s="12" t="s">
        <v>50</v>
      </c>
      <c r="B10" s="13">
        <v>303</v>
      </c>
      <c r="C10" s="55" t="s">
        <v>8</v>
      </c>
      <c r="D10" s="55" t="s">
        <v>9</v>
      </c>
      <c r="E10" s="53"/>
      <c r="F10" s="53"/>
      <c r="G10" s="54"/>
      <c r="H10" s="54"/>
      <c r="I10" s="101">
        <f>I11</f>
        <v>3611791.73</v>
      </c>
      <c r="J10" s="102">
        <f>J11</f>
        <v>3602936.97</v>
      </c>
      <c r="K10" s="123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</row>
    <row r="11" spans="1:24" s="2" customFormat="1" ht="53.25" customHeight="1">
      <c r="A11" s="12" t="s">
        <v>49</v>
      </c>
      <c r="B11" s="13">
        <v>303</v>
      </c>
      <c r="C11" s="55" t="s">
        <v>8</v>
      </c>
      <c r="D11" s="55" t="s">
        <v>9</v>
      </c>
      <c r="E11" s="55"/>
      <c r="F11" s="53"/>
      <c r="G11" s="54"/>
      <c r="H11" s="54"/>
      <c r="I11" s="101">
        <f>I12</f>
        <v>3611791.73</v>
      </c>
      <c r="J11" s="102">
        <f>J12</f>
        <v>3602936.97</v>
      </c>
      <c r="K11" s="123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24" s="2" customFormat="1" ht="18" customHeight="1">
      <c r="A12" s="12" t="s">
        <v>51</v>
      </c>
      <c r="B12" s="14">
        <v>303</v>
      </c>
      <c r="C12" s="55" t="s">
        <v>8</v>
      </c>
      <c r="D12" s="55" t="s">
        <v>9</v>
      </c>
      <c r="E12" s="55" t="s">
        <v>98</v>
      </c>
      <c r="F12" s="53"/>
      <c r="G12" s="54"/>
      <c r="H12" s="54"/>
      <c r="I12" s="101">
        <f>I13+I14</f>
        <v>3611791.73</v>
      </c>
      <c r="J12" s="101">
        <f>J13+J14</f>
        <v>3602936.97</v>
      </c>
      <c r="K12" s="123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</row>
    <row r="13" spans="1:24" s="2" customFormat="1" ht="18.75">
      <c r="A13" s="12" t="s">
        <v>95</v>
      </c>
      <c r="B13" s="13">
        <v>303</v>
      </c>
      <c r="C13" s="55" t="s">
        <v>8</v>
      </c>
      <c r="D13" s="55" t="s">
        <v>9</v>
      </c>
      <c r="E13" s="55" t="s">
        <v>92</v>
      </c>
      <c r="F13" s="55" t="s">
        <v>52</v>
      </c>
      <c r="G13" s="54"/>
      <c r="H13" s="54"/>
      <c r="I13" s="101">
        <v>2963302.37</v>
      </c>
      <c r="J13" s="102">
        <v>2963302.37</v>
      </c>
      <c r="K13" s="124"/>
      <c r="L13" s="26"/>
      <c r="M13" s="26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</row>
    <row r="14" spans="1:24" s="2" customFormat="1" ht="48" customHeight="1">
      <c r="A14" s="12" t="s">
        <v>93</v>
      </c>
      <c r="B14" s="13">
        <v>303</v>
      </c>
      <c r="C14" s="55" t="s">
        <v>8</v>
      </c>
      <c r="D14" s="55" t="s">
        <v>9</v>
      </c>
      <c r="E14" s="55" t="s">
        <v>92</v>
      </c>
      <c r="F14" s="55" t="s">
        <v>94</v>
      </c>
      <c r="G14" s="54"/>
      <c r="H14" s="54"/>
      <c r="I14" s="101">
        <v>648489.36</v>
      </c>
      <c r="J14" s="102">
        <v>639634.6</v>
      </c>
      <c r="K14" s="124"/>
      <c r="L14" s="26"/>
      <c r="M14" s="26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</row>
    <row r="15" spans="1:11" s="109" customFormat="1" ht="51" customHeight="1">
      <c r="A15" s="103" t="s">
        <v>13</v>
      </c>
      <c r="B15" s="108">
        <v>303</v>
      </c>
      <c r="C15" s="105" t="s">
        <v>8</v>
      </c>
      <c r="D15" s="105" t="s">
        <v>14</v>
      </c>
      <c r="E15" s="105"/>
      <c r="F15" s="105"/>
      <c r="G15" s="106" t="e">
        <f>G16</f>
        <v>#REF!</v>
      </c>
      <c r="H15" s="106" t="e">
        <f>H16</f>
        <v>#REF!</v>
      </c>
      <c r="I15" s="99">
        <f>I17+I43+I26+I28+I37+I41+I33+I52</f>
        <v>34402329.4</v>
      </c>
      <c r="J15" s="99">
        <f>J17+J43+J26+J28+J37+J41+J33</f>
        <v>34017762.47</v>
      </c>
      <c r="K15" s="125"/>
    </row>
    <row r="16" spans="1:11" ht="51.75" customHeight="1">
      <c r="A16" s="12" t="s">
        <v>49</v>
      </c>
      <c r="B16" s="14">
        <v>303</v>
      </c>
      <c r="C16" s="55" t="s">
        <v>8</v>
      </c>
      <c r="D16" s="55" t="s">
        <v>14</v>
      </c>
      <c r="E16" s="63" t="s">
        <v>184</v>
      </c>
      <c r="F16" s="55"/>
      <c r="G16" s="56" t="e">
        <f>SUM(#REF!)</f>
        <v>#REF!</v>
      </c>
      <c r="H16" s="56" t="e">
        <f>SUM(#REF!)</f>
        <v>#REF!</v>
      </c>
      <c r="I16" s="19">
        <f>I17</f>
        <v>32242912.29</v>
      </c>
      <c r="J16" s="18">
        <f>J17</f>
        <v>32104679.97</v>
      </c>
      <c r="K16" s="126"/>
    </row>
    <row r="17" spans="1:11" ht="16.5" customHeight="1">
      <c r="A17" s="12" t="s">
        <v>12</v>
      </c>
      <c r="B17" s="13">
        <v>303</v>
      </c>
      <c r="C17" s="55" t="s">
        <v>8</v>
      </c>
      <c r="D17" s="55" t="s">
        <v>14</v>
      </c>
      <c r="E17" s="55" t="s">
        <v>97</v>
      </c>
      <c r="F17" s="55"/>
      <c r="G17" s="56"/>
      <c r="H17" s="56"/>
      <c r="I17" s="18">
        <f>SUM(I18:I25)</f>
        <v>32242912.29</v>
      </c>
      <c r="J17" s="18">
        <f>SUM(J18:J25)</f>
        <v>32104679.97</v>
      </c>
      <c r="K17" s="126"/>
    </row>
    <row r="18" spans="1:24" s="4" customFormat="1" ht="33.75" customHeight="1">
      <c r="A18" s="12" t="s">
        <v>95</v>
      </c>
      <c r="B18" s="13">
        <v>303</v>
      </c>
      <c r="C18" s="55" t="s">
        <v>8</v>
      </c>
      <c r="D18" s="55" t="s">
        <v>14</v>
      </c>
      <c r="E18" s="55" t="s">
        <v>96</v>
      </c>
      <c r="F18" s="55" t="s">
        <v>52</v>
      </c>
      <c r="G18" s="56" t="e">
        <f>'[1]главы'!H747</f>
        <v>#REF!</v>
      </c>
      <c r="H18" s="56" t="e">
        <f>'[1]главы'!I747</f>
        <v>#REF!</v>
      </c>
      <c r="I18" s="19">
        <v>20171679.72</v>
      </c>
      <c r="J18" s="18">
        <v>20171679.72</v>
      </c>
      <c r="K18" s="126"/>
      <c r="L18" s="34"/>
      <c r="M18" s="34">
        <f>I18</f>
        <v>20171679.72</v>
      </c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</row>
    <row r="19" spans="1:24" s="4" customFormat="1" ht="33" customHeight="1">
      <c r="A19" s="12" t="s">
        <v>81</v>
      </c>
      <c r="B19" s="14">
        <v>303</v>
      </c>
      <c r="C19" s="55" t="s">
        <v>8</v>
      </c>
      <c r="D19" s="55" t="s">
        <v>14</v>
      </c>
      <c r="E19" s="55" t="s">
        <v>96</v>
      </c>
      <c r="F19" s="55" t="s">
        <v>53</v>
      </c>
      <c r="G19" s="56" t="e">
        <f>'[1]главы'!H748</f>
        <v>#REF!</v>
      </c>
      <c r="H19" s="56" t="e">
        <f>'[1]главы'!I748</f>
        <v>#REF!</v>
      </c>
      <c r="I19" s="19">
        <v>909549.95</v>
      </c>
      <c r="J19" s="18">
        <v>888691.91</v>
      </c>
      <c r="K19" s="126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</row>
    <row r="20" spans="1:24" s="4" customFormat="1" ht="53.25" customHeight="1">
      <c r="A20" s="12" t="s">
        <v>93</v>
      </c>
      <c r="B20" s="13">
        <v>303</v>
      </c>
      <c r="C20" s="55" t="s">
        <v>8</v>
      </c>
      <c r="D20" s="55" t="s">
        <v>14</v>
      </c>
      <c r="E20" s="55" t="s">
        <v>96</v>
      </c>
      <c r="F20" s="55" t="s">
        <v>94</v>
      </c>
      <c r="G20" s="56"/>
      <c r="H20" s="56"/>
      <c r="I20" s="19">
        <v>5283505.64</v>
      </c>
      <c r="J20" s="18">
        <v>5279827.11</v>
      </c>
      <c r="K20" s="126"/>
      <c r="L20" s="34"/>
      <c r="M20" s="34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</row>
    <row r="21" spans="1:13" s="98" customFormat="1" ht="35.25" customHeight="1">
      <c r="A21" s="83" t="s">
        <v>170</v>
      </c>
      <c r="B21" s="110">
        <v>303</v>
      </c>
      <c r="C21" s="84" t="s">
        <v>8</v>
      </c>
      <c r="D21" s="84" t="s">
        <v>14</v>
      </c>
      <c r="E21" s="84" t="s">
        <v>96</v>
      </c>
      <c r="F21" s="84" t="s">
        <v>185</v>
      </c>
      <c r="G21" s="111"/>
      <c r="H21" s="111"/>
      <c r="I21" s="101">
        <v>31127.45</v>
      </c>
      <c r="J21" s="102">
        <v>31127.45</v>
      </c>
      <c r="K21" s="127"/>
      <c r="L21" s="112"/>
      <c r="M21" s="112"/>
    </row>
    <row r="22" spans="1:24" s="4" customFormat="1" ht="35.25" customHeight="1">
      <c r="A22" s="12" t="s">
        <v>82</v>
      </c>
      <c r="B22" s="13">
        <v>303</v>
      </c>
      <c r="C22" s="55" t="s">
        <v>8</v>
      </c>
      <c r="D22" s="55" t="s">
        <v>14</v>
      </c>
      <c r="E22" s="55" t="s">
        <v>96</v>
      </c>
      <c r="F22" s="55" t="s">
        <v>54</v>
      </c>
      <c r="G22" s="56" t="e">
        <f>'[1]главы'!H750</f>
        <v>#REF!</v>
      </c>
      <c r="H22" s="56" t="e">
        <f>'[1]главы'!I750</f>
        <v>#REF!</v>
      </c>
      <c r="I22" s="19">
        <v>5254713.53</v>
      </c>
      <c r="J22" s="18">
        <v>5141017.78</v>
      </c>
      <c r="K22" s="126"/>
      <c r="L22" s="81"/>
      <c r="M22" s="81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</row>
    <row r="23" spans="1:24" s="4" customFormat="1" ht="16.5">
      <c r="A23" s="12" t="s">
        <v>99</v>
      </c>
      <c r="B23" s="13">
        <v>303</v>
      </c>
      <c r="C23" s="55" t="s">
        <v>8</v>
      </c>
      <c r="D23" s="55" t="s">
        <v>14</v>
      </c>
      <c r="E23" s="55" t="s">
        <v>96</v>
      </c>
      <c r="F23" s="55" t="s">
        <v>100</v>
      </c>
      <c r="G23" s="56"/>
      <c r="H23" s="56"/>
      <c r="I23" s="19">
        <v>537457</v>
      </c>
      <c r="J23" s="18">
        <v>537457</v>
      </c>
      <c r="K23" s="126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</row>
    <row r="24" spans="1:24" s="4" customFormat="1" ht="16.5">
      <c r="A24" s="12" t="s">
        <v>101</v>
      </c>
      <c r="B24" s="13">
        <v>303</v>
      </c>
      <c r="C24" s="55" t="s">
        <v>8</v>
      </c>
      <c r="D24" s="55" t="s">
        <v>14</v>
      </c>
      <c r="E24" s="55" t="s">
        <v>96</v>
      </c>
      <c r="F24" s="55" t="s">
        <v>102</v>
      </c>
      <c r="G24" s="56"/>
      <c r="H24" s="56"/>
      <c r="I24" s="19">
        <v>43504</v>
      </c>
      <c r="J24" s="18">
        <v>43504</v>
      </c>
      <c r="K24" s="126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  <row r="25" spans="1:24" s="4" customFormat="1" ht="16.5">
      <c r="A25" s="12" t="s">
        <v>103</v>
      </c>
      <c r="B25" s="13">
        <v>303</v>
      </c>
      <c r="C25" s="55" t="s">
        <v>8</v>
      </c>
      <c r="D25" s="55" t="s">
        <v>14</v>
      </c>
      <c r="E25" s="55" t="s">
        <v>96</v>
      </c>
      <c r="F25" s="55" t="s">
        <v>104</v>
      </c>
      <c r="G25" s="56"/>
      <c r="H25" s="56"/>
      <c r="I25" s="19">
        <v>11375</v>
      </c>
      <c r="J25" s="18">
        <v>11375</v>
      </c>
      <c r="K25" s="126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</row>
    <row r="26" spans="1:11" s="107" customFormat="1" ht="34.5" customHeight="1">
      <c r="A26" s="103" t="s">
        <v>44</v>
      </c>
      <c r="B26" s="108">
        <v>303</v>
      </c>
      <c r="C26" s="105" t="s">
        <v>8</v>
      </c>
      <c r="D26" s="105" t="s">
        <v>14</v>
      </c>
      <c r="E26" s="105" t="s">
        <v>105</v>
      </c>
      <c r="F26" s="105"/>
      <c r="G26" s="106"/>
      <c r="H26" s="106"/>
      <c r="I26" s="99">
        <f>I27</f>
        <v>25000</v>
      </c>
      <c r="J26" s="100">
        <f>J27</f>
        <v>25000</v>
      </c>
      <c r="K26" s="128"/>
    </row>
    <row r="27" spans="1:11" s="5" customFormat="1" ht="35.25" customHeight="1">
      <c r="A27" s="83" t="s">
        <v>82</v>
      </c>
      <c r="B27" s="113">
        <v>303</v>
      </c>
      <c r="C27" s="84" t="s">
        <v>8</v>
      </c>
      <c r="D27" s="84" t="s">
        <v>14</v>
      </c>
      <c r="E27" s="84" t="s">
        <v>105</v>
      </c>
      <c r="F27" s="84" t="s">
        <v>54</v>
      </c>
      <c r="G27" s="111"/>
      <c r="H27" s="111"/>
      <c r="I27" s="101">
        <v>25000</v>
      </c>
      <c r="J27" s="102">
        <v>25000</v>
      </c>
      <c r="K27" s="127"/>
    </row>
    <row r="28" spans="1:11" s="107" customFormat="1" ht="33.75" customHeight="1">
      <c r="A28" s="103" t="s">
        <v>15</v>
      </c>
      <c r="B28" s="108">
        <v>303</v>
      </c>
      <c r="C28" s="105" t="s">
        <v>8</v>
      </c>
      <c r="D28" s="105" t="s">
        <v>14</v>
      </c>
      <c r="E28" s="105" t="s">
        <v>187</v>
      </c>
      <c r="F28" s="105"/>
      <c r="G28" s="106"/>
      <c r="H28" s="106"/>
      <c r="I28" s="100">
        <f>I29+I32+I31+I30</f>
        <v>588722.37</v>
      </c>
      <c r="J28" s="100">
        <f>J29+J32+J31</f>
        <v>469517.62</v>
      </c>
      <c r="K28" s="128"/>
    </row>
    <row r="29" spans="1:11" ht="16.5">
      <c r="A29" s="12" t="s">
        <v>95</v>
      </c>
      <c r="B29" s="13">
        <v>303</v>
      </c>
      <c r="C29" s="55" t="s">
        <v>8</v>
      </c>
      <c r="D29" s="55" t="s">
        <v>14</v>
      </c>
      <c r="E29" s="55" t="s">
        <v>187</v>
      </c>
      <c r="F29" s="55" t="s">
        <v>52</v>
      </c>
      <c r="G29" s="56"/>
      <c r="H29" s="56"/>
      <c r="I29" s="19">
        <v>496731.78</v>
      </c>
      <c r="J29" s="18">
        <v>396731.78</v>
      </c>
      <c r="K29" s="126"/>
    </row>
    <row r="30" spans="1:24" s="4" customFormat="1" ht="33" customHeight="1">
      <c r="A30" s="12" t="s">
        <v>81</v>
      </c>
      <c r="B30" s="14">
        <v>303</v>
      </c>
      <c r="C30" s="55" t="s">
        <v>8</v>
      </c>
      <c r="D30" s="55" t="s">
        <v>14</v>
      </c>
      <c r="E30" s="55" t="s">
        <v>96</v>
      </c>
      <c r="F30" s="55" t="s">
        <v>53</v>
      </c>
      <c r="G30" s="56" t="e">
        <f>'[1]главы'!H760</f>
        <v>#REF!</v>
      </c>
      <c r="H30" s="56" t="e">
        <f>'[1]главы'!I760</f>
        <v>#REF!</v>
      </c>
      <c r="I30" s="19">
        <v>10000</v>
      </c>
      <c r="J30" s="18">
        <v>0</v>
      </c>
      <c r="K30" s="126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</row>
    <row r="31" spans="1:11" ht="47.25" customHeight="1">
      <c r="A31" s="12" t="s">
        <v>93</v>
      </c>
      <c r="B31" s="13">
        <v>303</v>
      </c>
      <c r="C31" s="55" t="s">
        <v>8</v>
      </c>
      <c r="D31" s="55" t="s">
        <v>14</v>
      </c>
      <c r="E31" s="55" t="s">
        <v>187</v>
      </c>
      <c r="F31" s="55" t="s">
        <v>94</v>
      </c>
      <c r="G31" s="56"/>
      <c r="H31" s="56"/>
      <c r="I31" s="19">
        <v>56990.59</v>
      </c>
      <c r="J31" s="18">
        <v>72785.84</v>
      </c>
      <c r="K31" s="126"/>
    </row>
    <row r="32" spans="1:11" ht="28.5" customHeight="1">
      <c r="A32" s="12" t="s">
        <v>82</v>
      </c>
      <c r="B32" s="14">
        <v>303</v>
      </c>
      <c r="C32" s="55" t="s">
        <v>8</v>
      </c>
      <c r="D32" s="55" t="s">
        <v>14</v>
      </c>
      <c r="E32" s="55" t="s">
        <v>187</v>
      </c>
      <c r="F32" s="55" t="s">
        <v>54</v>
      </c>
      <c r="G32" s="56"/>
      <c r="H32" s="56"/>
      <c r="I32" s="19">
        <v>25000</v>
      </c>
      <c r="J32" s="18">
        <v>0</v>
      </c>
      <c r="K32" s="126"/>
    </row>
    <row r="33" spans="1:11" s="107" customFormat="1" ht="33.75" customHeight="1">
      <c r="A33" s="103" t="s">
        <v>47</v>
      </c>
      <c r="B33" s="104">
        <v>303</v>
      </c>
      <c r="C33" s="105" t="s">
        <v>8</v>
      </c>
      <c r="D33" s="105" t="s">
        <v>14</v>
      </c>
      <c r="E33" s="105" t="s">
        <v>106</v>
      </c>
      <c r="F33" s="105"/>
      <c r="G33" s="106"/>
      <c r="H33" s="106"/>
      <c r="I33" s="99">
        <f>I34+I35+I36</f>
        <v>638722.3700000001</v>
      </c>
      <c r="J33" s="99">
        <f>J34+J35+J36</f>
        <v>596124.8400000001</v>
      </c>
      <c r="K33" s="128"/>
    </row>
    <row r="34" spans="1:11" ht="35.25" customHeight="1">
      <c r="A34" s="12" t="s">
        <v>95</v>
      </c>
      <c r="B34" s="13">
        <v>303</v>
      </c>
      <c r="C34" s="55" t="s">
        <v>8</v>
      </c>
      <c r="D34" s="55" t="s">
        <v>14</v>
      </c>
      <c r="E34" s="55" t="s">
        <v>106</v>
      </c>
      <c r="F34" s="55" t="s">
        <v>52</v>
      </c>
      <c r="G34" s="56"/>
      <c r="H34" s="56"/>
      <c r="I34" s="19">
        <v>453555.64</v>
      </c>
      <c r="J34" s="18">
        <v>430931.52</v>
      </c>
      <c r="K34" s="126"/>
    </row>
    <row r="35" spans="1:11" ht="50.25" customHeight="1">
      <c r="A35" s="12" t="s">
        <v>93</v>
      </c>
      <c r="B35" s="13">
        <v>303</v>
      </c>
      <c r="C35" s="55" t="s">
        <v>8</v>
      </c>
      <c r="D35" s="55" t="s">
        <v>14</v>
      </c>
      <c r="E35" s="55" t="s">
        <v>106</v>
      </c>
      <c r="F35" s="55" t="s">
        <v>94</v>
      </c>
      <c r="G35" s="56"/>
      <c r="H35" s="56"/>
      <c r="I35" s="19">
        <v>131503.43</v>
      </c>
      <c r="J35" s="18">
        <v>111530.02</v>
      </c>
      <c r="K35" s="126"/>
    </row>
    <row r="36" spans="1:11" ht="50.25" customHeight="1">
      <c r="A36" s="12" t="s">
        <v>82</v>
      </c>
      <c r="B36" s="13">
        <v>303</v>
      </c>
      <c r="C36" s="55" t="s">
        <v>8</v>
      </c>
      <c r="D36" s="55" t="s">
        <v>14</v>
      </c>
      <c r="E36" s="55" t="s">
        <v>106</v>
      </c>
      <c r="F36" s="55" t="s">
        <v>54</v>
      </c>
      <c r="G36" s="56"/>
      <c r="H36" s="56"/>
      <c r="I36" s="19">
        <v>53663.3</v>
      </c>
      <c r="J36" s="18">
        <v>53663.3</v>
      </c>
      <c r="K36" s="126"/>
    </row>
    <row r="37" spans="1:11" s="107" customFormat="1" ht="33.75" customHeight="1">
      <c r="A37" s="103" t="s">
        <v>46</v>
      </c>
      <c r="B37" s="108">
        <v>303</v>
      </c>
      <c r="C37" s="105" t="s">
        <v>8</v>
      </c>
      <c r="D37" s="105" t="s">
        <v>14</v>
      </c>
      <c r="E37" s="105" t="s">
        <v>201</v>
      </c>
      <c r="F37" s="105"/>
      <c r="G37" s="106"/>
      <c r="H37" s="106"/>
      <c r="I37" s="100">
        <f>I38+I39+I40</f>
        <v>588722.37</v>
      </c>
      <c r="J37" s="100">
        <f>J38+J39+J40</f>
        <v>504190.04</v>
      </c>
      <c r="K37" s="128"/>
    </row>
    <row r="38" spans="1:11" ht="34.5" customHeight="1">
      <c r="A38" s="12" t="s">
        <v>95</v>
      </c>
      <c r="B38" s="13">
        <v>303</v>
      </c>
      <c r="C38" s="55" t="s">
        <v>8</v>
      </c>
      <c r="D38" s="55" t="s">
        <v>14</v>
      </c>
      <c r="E38" s="55" t="s">
        <v>201</v>
      </c>
      <c r="F38" s="55" t="s">
        <v>52</v>
      </c>
      <c r="G38" s="56"/>
      <c r="H38" s="56"/>
      <c r="I38" s="19">
        <v>485882.96</v>
      </c>
      <c r="J38" s="18">
        <v>396732.87</v>
      </c>
      <c r="K38" s="126"/>
    </row>
    <row r="39" spans="1:11" ht="56.25" customHeight="1">
      <c r="A39" s="12" t="s">
        <v>93</v>
      </c>
      <c r="B39" s="13">
        <v>303</v>
      </c>
      <c r="C39" s="55" t="s">
        <v>8</v>
      </c>
      <c r="D39" s="55" t="s">
        <v>14</v>
      </c>
      <c r="E39" s="55" t="s">
        <v>201</v>
      </c>
      <c r="F39" s="55" t="s">
        <v>94</v>
      </c>
      <c r="G39" s="56"/>
      <c r="H39" s="56"/>
      <c r="I39" s="19">
        <v>77839.41</v>
      </c>
      <c r="J39" s="18">
        <v>107457.17</v>
      </c>
      <c r="K39" s="126"/>
    </row>
    <row r="40" spans="1:11" ht="34.5" customHeight="1">
      <c r="A40" s="12" t="s">
        <v>82</v>
      </c>
      <c r="B40" s="13">
        <v>303</v>
      </c>
      <c r="C40" s="55" t="s">
        <v>8</v>
      </c>
      <c r="D40" s="55" t="s">
        <v>14</v>
      </c>
      <c r="E40" s="55" t="s">
        <v>201</v>
      </c>
      <c r="F40" s="55" t="s">
        <v>54</v>
      </c>
      <c r="G40" s="56"/>
      <c r="H40" s="56"/>
      <c r="I40" s="19">
        <v>25000</v>
      </c>
      <c r="J40" s="18">
        <v>0</v>
      </c>
      <c r="K40" s="126"/>
    </row>
    <row r="41" spans="1:11" s="107" customFormat="1" ht="69" customHeight="1">
      <c r="A41" s="103" t="s">
        <v>69</v>
      </c>
      <c r="B41" s="104">
        <v>303</v>
      </c>
      <c r="C41" s="105" t="s">
        <v>8</v>
      </c>
      <c r="D41" s="105" t="s">
        <v>14</v>
      </c>
      <c r="E41" s="105" t="s">
        <v>107</v>
      </c>
      <c r="F41" s="105"/>
      <c r="G41" s="106"/>
      <c r="H41" s="106"/>
      <c r="I41" s="99">
        <f>I42</f>
        <v>5000</v>
      </c>
      <c r="J41" s="100">
        <f>J42</f>
        <v>5000</v>
      </c>
      <c r="K41" s="128"/>
    </row>
    <row r="42" spans="1:11" ht="34.5" customHeight="1">
      <c r="A42" s="12" t="s">
        <v>82</v>
      </c>
      <c r="B42" s="13">
        <v>303</v>
      </c>
      <c r="C42" s="55" t="s">
        <v>8</v>
      </c>
      <c r="D42" s="55" t="s">
        <v>14</v>
      </c>
      <c r="E42" s="55" t="s">
        <v>107</v>
      </c>
      <c r="F42" s="55" t="s">
        <v>54</v>
      </c>
      <c r="G42" s="56"/>
      <c r="H42" s="56"/>
      <c r="I42" s="19">
        <v>5000</v>
      </c>
      <c r="J42" s="18">
        <v>5000</v>
      </c>
      <c r="K42" s="126"/>
    </row>
    <row r="43" spans="1:24" s="4" customFormat="1" ht="18" customHeight="1">
      <c r="A43" s="12" t="s">
        <v>72</v>
      </c>
      <c r="B43" s="13">
        <v>303</v>
      </c>
      <c r="C43" s="55" t="s">
        <v>8</v>
      </c>
      <c r="D43" s="55" t="s">
        <v>14</v>
      </c>
      <c r="E43" s="55" t="s">
        <v>108</v>
      </c>
      <c r="F43" s="55"/>
      <c r="G43" s="56"/>
      <c r="H43" s="56"/>
      <c r="I43" s="19">
        <f>I44</f>
        <v>313250</v>
      </c>
      <c r="J43" s="18">
        <v>313250</v>
      </c>
      <c r="K43" s="126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1:24" s="4" customFormat="1" ht="50.25" customHeight="1">
      <c r="A44" s="12" t="s">
        <v>73</v>
      </c>
      <c r="B44" s="14">
        <v>303</v>
      </c>
      <c r="C44" s="55" t="s">
        <v>8</v>
      </c>
      <c r="D44" s="55" t="s">
        <v>14</v>
      </c>
      <c r="E44" s="55" t="s">
        <v>108</v>
      </c>
      <c r="F44" s="55"/>
      <c r="G44" s="56"/>
      <c r="H44" s="56"/>
      <c r="I44" s="19">
        <f>I45</f>
        <v>313250</v>
      </c>
      <c r="J44" s="18">
        <v>313250</v>
      </c>
      <c r="K44" s="126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1:24" s="4" customFormat="1" ht="32.25" customHeight="1">
      <c r="A45" s="57" t="s">
        <v>82</v>
      </c>
      <c r="B45" s="13">
        <v>303</v>
      </c>
      <c r="C45" s="55" t="s">
        <v>8</v>
      </c>
      <c r="D45" s="55" t="s">
        <v>14</v>
      </c>
      <c r="E45" s="55" t="s">
        <v>108</v>
      </c>
      <c r="F45" s="55" t="s">
        <v>54</v>
      </c>
      <c r="G45" s="56"/>
      <c r="H45" s="56"/>
      <c r="I45" s="19">
        <v>313250</v>
      </c>
      <c r="J45" s="18">
        <v>313250</v>
      </c>
      <c r="K45" s="126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1:24" s="4" customFormat="1" ht="33" customHeight="1" hidden="1">
      <c r="A46" s="12" t="s">
        <v>125</v>
      </c>
      <c r="B46" s="13">
        <v>303</v>
      </c>
      <c r="C46" s="55" t="s">
        <v>8</v>
      </c>
      <c r="D46" s="55" t="s">
        <v>18</v>
      </c>
      <c r="E46" s="55"/>
      <c r="F46" s="55"/>
      <c r="G46" s="56"/>
      <c r="H46" s="56"/>
      <c r="I46" s="19">
        <f aca="true" t="shared" si="0" ref="I46:J48">I47</f>
        <v>0</v>
      </c>
      <c r="J46" s="18">
        <f t="shared" si="0"/>
        <v>0</v>
      </c>
      <c r="K46" s="126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</row>
    <row r="47" spans="1:24" s="4" customFormat="1" ht="18" customHeight="1" hidden="1">
      <c r="A47" s="58" t="s">
        <v>112</v>
      </c>
      <c r="B47" s="13">
        <v>303</v>
      </c>
      <c r="C47" s="55" t="s">
        <v>8</v>
      </c>
      <c r="D47" s="55" t="s">
        <v>18</v>
      </c>
      <c r="E47" s="55" t="s">
        <v>113</v>
      </c>
      <c r="F47" s="55"/>
      <c r="G47" s="56"/>
      <c r="H47" s="56"/>
      <c r="I47" s="19">
        <f t="shared" si="0"/>
        <v>0</v>
      </c>
      <c r="J47" s="18">
        <f t="shared" si="0"/>
        <v>0</v>
      </c>
      <c r="K47" s="126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spans="1:24" s="4" customFormat="1" ht="30" customHeight="1" hidden="1">
      <c r="A48" s="58" t="s">
        <v>87</v>
      </c>
      <c r="B48" s="13">
        <v>303</v>
      </c>
      <c r="C48" s="55" t="s">
        <v>8</v>
      </c>
      <c r="D48" s="55" t="s">
        <v>18</v>
      </c>
      <c r="E48" s="55" t="s">
        <v>109</v>
      </c>
      <c r="F48" s="55"/>
      <c r="G48" s="56"/>
      <c r="H48" s="56"/>
      <c r="I48" s="19">
        <f t="shared" si="0"/>
        <v>0</v>
      </c>
      <c r="J48" s="18">
        <f t="shared" si="0"/>
        <v>0</v>
      </c>
      <c r="K48" s="126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1:24" s="4" customFormat="1" ht="17.25" customHeight="1" hidden="1">
      <c r="A49" s="12" t="s">
        <v>110</v>
      </c>
      <c r="B49" s="13">
        <v>303</v>
      </c>
      <c r="C49" s="55" t="s">
        <v>8</v>
      </c>
      <c r="D49" s="55" t="s">
        <v>18</v>
      </c>
      <c r="E49" s="55" t="s">
        <v>109</v>
      </c>
      <c r="F49" s="55" t="s">
        <v>111</v>
      </c>
      <c r="G49" s="56"/>
      <c r="H49" s="56"/>
      <c r="I49" s="19"/>
      <c r="J49" s="18"/>
      <c r="K49" s="126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 spans="1:11" s="107" customFormat="1" ht="17.25" customHeight="1">
      <c r="A50" s="103" t="s">
        <v>189</v>
      </c>
      <c r="B50" s="108"/>
      <c r="C50" s="105" t="s">
        <v>8</v>
      </c>
      <c r="D50" s="105" t="s">
        <v>18</v>
      </c>
      <c r="E50" s="105" t="s">
        <v>109</v>
      </c>
      <c r="F50" s="105" t="s">
        <v>188</v>
      </c>
      <c r="G50" s="106"/>
      <c r="H50" s="106"/>
      <c r="I50" s="99">
        <f>I51</f>
        <v>549987.2</v>
      </c>
      <c r="J50" s="100">
        <f>J51</f>
        <v>549987.2</v>
      </c>
      <c r="K50" s="128"/>
    </row>
    <row r="51" spans="1:24" s="4" customFormat="1" ht="17.25" customHeight="1">
      <c r="A51" s="12" t="s">
        <v>190</v>
      </c>
      <c r="B51" s="13"/>
      <c r="C51" s="55" t="s">
        <v>8</v>
      </c>
      <c r="D51" s="55" t="s">
        <v>18</v>
      </c>
      <c r="E51" s="55" t="s">
        <v>109</v>
      </c>
      <c r="F51" s="55" t="s">
        <v>188</v>
      </c>
      <c r="G51" s="56"/>
      <c r="H51" s="56"/>
      <c r="I51" s="19">
        <v>549987.2</v>
      </c>
      <c r="J51" s="18">
        <v>549987.2</v>
      </c>
      <c r="K51" s="126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1:24" s="3" customFormat="1" ht="16.5" customHeight="1">
      <c r="A52" s="12" t="s">
        <v>19</v>
      </c>
      <c r="B52" s="13">
        <v>303</v>
      </c>
      <c r="C52" s="55" t="s">
        <v>8</v>
      </c>
      <c r="D52" s="55" t="s">
        <v>40</v>
      </c>
      <c r="E52" s="55"/>
      <c r="F52" s="55"/>
      <c r="G52" s="56" t="e">
        <f>G53</f>
        <v>#REF!</v>
      </c>
      <c r="H52" s="56" t="e">
        <f>H53</f>
        <v>#REF!</v>
      </c>
      <c r="I52" s="19">
        <f>I53</f>
        <v>0</v>
      </c>
      <c r="J52" s="18" t="str">
        <f>J53</f>
        <v>х</v>
      </c>
      <c r="K52" s="129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</row>
    <row r="53" spans="1:11" ht="15.75" customHeight="1">
      <c r="A53" s="12" t="s">
        <v>19</v>
      </c>
      <c r="B53" s="14">
        <v>303</v>
      </c>
      <c r="C53" s="55" t="s">
        <v>8</v>
      </c>
      <c r="D53" s="55" t="s">
        <v>40</v>
      </c>
      <c r="E53" s="55" t="s">
        <v>115</v>
      </c>
      <c r="F53" s="55"/>
      <c r="G53" s="56" t="e">
        <f>#REF!</f>
        <v>#REF!</v>
      </c>
      <c r="H53" s="56" t="e">
        <f>#REF!</f>
        <v>#REF!</v>
      </c>
      <c r="I53" s="19">
        <f>I54</f>
        <v>0</v>
      </c>
      <c r="J53" s="18" t="str">
        <f>J54</f>
        <v>х</v>
      </c>
      <c r="K53" s="126"/>
    </row>
    <row r="54" spans="1:11" ht="15.75" customHeight="1">
      <c r="A54" s="58" t="s">
        <v>55</v>
      </c>
      <c r="B54" s="13">
        <v>303</v>
      </c>
      <c r="C54" s="55" t="s">
        <v>8</v>
      </c>
      <c r="D54" s="55" t="s">
        <v>40</v>
      </c>
      <c r="E54" s="55" t="s">
        <v>114</v>
      </c>
      <c r="F54" s="55"/>
      <c r="G54" s="56"/>
      <c r="H54" s="56"/>
      <c r="I54" s="19">
        <f>+I55</f>
        <v>0</v>
      </c>
      <c r="J54" s="18" t="str">
        <f>+J55</f>
        <v>х</v>
      </c>
      <c r="K54" s="126"/>
    </row>
    <row r="55" spans="1:11" ht="15.75" customHeight="1">
      <c r="A55" s="12" t="s">
        <v>161</v>
      </c>
      <c r="B55" s="13">
        <v>303</v>
      </c>
      <c r="C55" s="55" t="s">
        <v>8</v>
      </c>
      <c r="D55" s="55" t="s">
        <v>40</v>
      </c>
      <c r="E55" s="55" t="s">
        <v>114</v>
      </c>
      <c r="F55" s="55" t="s">
        <v>157</v>
      </c>
      <c r="G55" s="56"/>
      <c r="H55" s="56"/>
      <c r="I55" s="19">
        <v>0</v>
      </c>
      <c r="J55" s="18" t="s">
        <v>158</v>
      </c>
      <c r="K55" s="126"/>
    </row>
    <row r="56" spans="1:11" s="107" customFormat="1" ht="15.75" customHeight="1">
      <c r="A56" s="103" t="s">
        <v>162</v>
      </c>
      <c r="B56" s="108">
        <v>303</v>
      </c>
      <c r="C56" s="105" t="s">
        <v>8</v>
      </c>
      <c r="D56" s="105" t="s">
        <v>160</v>
      </c>
      <c r="E56" s="105"/>
      <c r="F56" s="105"/>
      <c r="G56" s="106"/>
      <c r="H56" s="106"/>
      <c r="I56" s="99">
        <f>I58</f>
        <v>2760</v>
      </c>
      <c r="J56" s="99">
        <f>J57</f>
        <v>2760</v>
      </c>
      <c r="K56" s="128"/>
    </row>
    <row r="57" spans="1:11" ht="15.75" customHeight="1">
      <c r="A57" s="12" t="s">
        <v>173</v>
      </c>
      <c r="B57" s="14">
        <v>303</v>
      </c>
      <c r="C57" s="55" t="s">
        <v>8</v>
      </c>
      <c r="D57" s="55" t="s">
        <v>160</v>
      </c>
      <c r="E57" s="55" t="s">
        <v>191</v>
      </c>
      <c r="F57" s="55"/>
      <c r="G57" s="56"/>
      <c r="H57" s="56"/>
      <c r="I57" s="19">
        <f>+I58</f>
        <v>2760</v>
      </c>
      <c r="J57" s="19">
        <f>+J58</f>
        <v>2760</v>
      </c>
      <c r="K57" s="126"/>
    </row>
    <row r="58" spans="1:11" ht="22.5" customHeight="1">
      <c r="A58" s="58" t="s">
        <v>55</v>
      </c>
      <c r="B58" s="13">
        <v>303</v>
      </c>
      <c r="C58" s="55" t="s">
        <v>8</v>
      </c>
      <c r="D58" s="55" t="s">
        <v>160</v>
      </c>
      <c r="E58" s="55" t="s">
        <v>114</v>
      </c>
      <c r="F58" s="55"/>
      <c r="G58" s="56"/>
      <c r="H58" s="56"/>
      <c r="I58" s="19">
        <f>+I59</f>
        <v>2760</v>
      </c>
      <c r="J58" s="19">
        <f>+J59</f>
        <v>2760</v>
      </c>
      <c r="K58" s="126"/>
    </row>
    <row r="59" spans="1:11" ht="36" customHeight="1">
      <c r="A59" s="12" t="s">
        <v>159</v>
      </c>
      <c r="B59" s="13">
        <v>303</v>
      </c>
      <c r="C59" s="55" t="s">
        <v>8</v>
      </c>
      <c r="D59" s="55" t="s">
        <v>160</v>
      </c>
      <c r="E59" s="55" t="s">
        <v>114</v>
      </c>
      <c r="F59" s="55" t="s">
        <v>54</v>
      </c>
      <c r="G59" s="56"/>
      <c r="H59" s="56"/>
      <c r="I59" s="19">
        <v>2760</v>
      </c>
      <c r="J59" s="18">
        <v>2760</v>
      </c>
      <c r="K59" s="126"/>
    </row>
    <row r="60" spans="1:24" s="2" customFormat="1" ht="42.75" customHeight="1">
      <c r="A60" s="37" t="s">
        <v>20</v>
      </c>
      <c r="B60" s="39">
        <v>303</v>
      </c>
      <c r="C60" s="53" t="s">
        <v>11</v>
      </c>
      <c r="D60" s="53" t="s">
        <v>48</v>
      </c>
      <c r="E60" s="53"/>
      <c r="F60" s="53"/>
      <c r="G60" s="54" t="e">
        <f>#REF!+G61+#REF!</f>
        <v>#REF!</v>
      </c>
      <c r="H60" s="54" t="e">
        <f>#REF!+H61+#REF!</f>
        <v>#REF!</v>
      </c>
      <c r="I60" s="21">
        <f>I61</f>
        <v>526507</v>
      </c>
      <c r="J60" s="21">
        <f>J61</f>
        <v>522573</v>
      </c>
      <c r="K60" s="51">
        <f>J60/I60</f>
        <v>0.9925281145359891</v>
      </c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</row>
    <row r="61" spans="1:24" s="3" customFormat="1" ht="42" customHeight="1">
      <c r="A61" s="12" t="s">
        <v>56</v>
      </c>
      <c r="B61" s="13">
        <v>303</v>
      </c>
      <c r="C61" s="55" t="s">
        <v>11</v>
      </c>
      <c r="D61" s="55" t="s">
        <v>21</v>
      </c>
      <c r="E61" s="55"/>
      <c r="F61" s="55"/>
      <c r="G61" s="56" t="e">
        <f>#REF!+#REF!+#REF!</f>
        <v>#REF!</v>
      </c>
      <c r="H61" s="56" t="e">
        <f>#REF!+#REF!+#REF!</f>
        <v>#REF!</v>
      </c>
      <c r="I61" s="18">
        <f>I62+I64+I66+I68+I70</f>
        <v>526507</v>
      </c>
      <c r="J61" s="18">
        <f>J66+J64+J62+J68+J70</f>
        <v>522573</v>
      </c>
      <c r="K61" s="129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</row>
    <row r="62" spans="1:24" s="4" customFormat="1" ht="33" customHeight="1">
      <c r="A62" s="12" t="s">
        <v>192</v>
      </c>
      <c r="B62" s="13">
        <v>303</v>
      </c>
      <c r="C62" s="55" t="s">
        <v>11</v>
      </c>
      <c r="D62" s="55" t="s">
        <v>21</v>
      </c>
      <c r="E62" s="59" t="s">
        <v>114</v>
      </c>
      <c r="F62" s="55" t="s">
        <v>54</v>
      </c>
      <c r="G62" s="56"/>
      <c r="H62" s="56"/>
      <c r="I62" s="18">
        <v>93507</v>
      </c>
      <c r="J62" s="18">
        <f>J63</f>
        <v>93507</v>
      </c>
      <c r="K62" s="126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1:24" s="4" customFormat="1" ht="37.5" customHeight="1">
      <c r="A63" s="12" t="s">
        <v>175</v>
      </c>
      <c r="B63" s="13">
        <v>303</v>
      </c>
      <c r="C63" s="55" t="s">
        <v>11</v>
      </c>
      <c r="D63" s="55" t="s">
        <v>21</v>
      </c>
      <c r="E63" s="59" t="s">
        <v>114</v>
      </c>
      <c r="F63" s="55" t="s">
        <v>54</v>
      </c>
      <c r="G63" s="56"/>
      <c r="H63" s="56"/>
      <c r="I63" s="18">
        <v>93507</v>
      </c>
      <c r="J63" s="18">
        <v>93507</v>
      </c>
      <c r="K63" s="126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  <row r="64" spans="1:24" s="4" customFormat="1" ht="77.25" customHeight="1">
      <c r="A64" s="12" t="s">
        <v>193</v>
      </c>
      <c r="B64" s="13">
        <v>303</v>
      </c>
      <c r="C64" s="55" t="s">
        <v>11</v>
      </c>
      <c r="D64" s="55" t="s">
        <v>21</v>
      </c>
      <c r="E64" s="59" t="s">
        <v>194</v>
      </c>
      <c r="F64" s="55" t="s">
        <v>54</v>
      </c>
      <c r="G64" s="56"/>
      <c r="H64" s="56"/>
      <c r="I64" s="18">
        <v>156000</v>
      </c>
      <c r="J64" s="18">
        <f>J65</f>
        <v>156000</v>
      </c>
      <c r="K64" s="126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 spans="1:24" s="4" customFormat="1" ht="42.75" customHeight="1">
      <c r="A65" s="12" t="s">
        <v>175</v>
      </c>
      <c r="B65" s="13">
        <v>303</v>
      </c>
      <c r="C65" s="55" t="s">
        <v>11</v>
      </c>
      <c r="D65" s="55" t="s">
        <v>21</v>
      </c>
      <c r="E65" s="59" t="s">
        <v>194</v>
      </c>
      <c r="F65" s="55" t="s">
        <v>54</v>
      </c>
      <c r="G65" s="56"/>
      <c r="H65" s="56"/>
      <c r="I65" s="18">
        <v>156000</v>
      </c>
      <c r="J65" s="18">
        <v>156000</v>
      </c>
      <c r="K65" s="126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 spans="1:11" ht="59.25" customHeight="1">
      <c r="A66" s="12" t="s">
        <v>74</v>
      </c>
      <c r="B66" s="13">
        <v>303</v>
      </c>
      <c r="C66" s="55" t="s">
        <v>11</v>
      </c>
      <c r="D66" s="55" t="s">
        <v>21</v>
      </c>
      <c r="E66" s="59" t="s">
        <v>116</v>
      </c>
      <c r="F66" s="55"/>
      <c r="G66" s="56"/>
      <c r="H66" s="56"/>
      <c r="I66" s="18">
        <v>50066.04</v>
      </c>
      <c r="J66" s="18">
        <f>J67</f>
        <v>50066.04</v>
      </c>
      <c r="K66" s="126"/>
    </row>
    <row r="67" spans="1:24" s="4" customFormat="1" ht="38.25" customHeight="1">
      <c r="A67" s="12" t="s">
        <v>175</v>
      </c>
      <c r="B67" s="13">
        <v>303</v>
      </c>
      <c r="C67" s="55" t="s">
        <v>11</v>
      </c>
      <c r="D67" s="55" t="s">
        <v>21</v>
      </c>
      <c r="E67" s="59" t="s">
        <v>116</v>
      </c>
      <c r="F67" s="55" t="s">
        <v>54</v>
      </c>
      <c r="G67" s="56"/>
      <c r="H67" s="56"/>
      <c r="I67" s="18">
        <v>50066.04</v>
      </c>
      <c r="J67" s="18">
        <v>50066.04</v>
      </c>
      <c r="K67" s="126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</row>
    <row r="68" spans="1:24" s="4" customFormat="1" ht="39.75" customHeight="1">
      <c r="A68" s="12" t="s">
        <v>75</v>
      </c>
      <c r="B68" s="13">
        <v>303</v>
      </c>
      <c r="C68" s="55" t="s">
        <v>11</v>
      </c>
      <c r="D68" s="55" t="s">
        <v>21</v>
      </c>
      <c r="E68" s="59" t="s">
        <v>117</v>
      </c>
      <c r="F68" s="55"/>
      <c r="G68" s="56"/>
      <c r="H68" s="56"/>
      <c r="I68" s="18">
        <v>30000</v>
      </c>
      <c r="J68" s="18">
        <f>J69</f>
        <v>26066</v>
      </c>
      <c r="K68" s="126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</row>
    <row r="69" spans="1:24" s="4" customFormat="1" ht="41.25" customHeight="1">
      <c r="A69" s="12" t="s">
        <v>175</v>
      </c>
      <c r="B69" s="13">
        <v>303</v>
      </c>
      <c r="C69" s="55" t="s">
        <v>11</v>
      </c>
      <c r="D69" s="55" t="s">
        <v>21</v>
      </c>
      <c r="E69" s="59" t="s">
        <v>117</v>
      </c>
      <c r="F69" s="55" t="s">
        <v>54</v>
      </c>
      <c r="G69" s="56"/>
      <c r="H69" s="56"/>
      <c r="I69" s="18">
        <v>30000</v>
      </c>
      <c r="J69" s="18">
        <v>26066</v>
      </c>
      <c r="K69" s="126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</row>
    <row r="70" spans="1:24" s="4" customFormat="1" ht="43.5" customHeight="1">
      <c r="A70" s="12" t="s">
        <v>76</v>
      </c>
      <c r="B70" s="14"/>
      <c r="C70" s="55"/>
      <c r="D70" s="55"/>
      <c r="E70" s="59" t="s">
        <v>118</v>
      </c>
      <c r="F70" s="55"/>
      <c r="G70" s="56"/>
      <c r="H70" s="56"/>
      <c r="I70" s="18">
        <v>196933.96</v>
      </c>
      <c r="J70" s="18">
        <f>J71</f>
        <v>196933.96</v>
      </c>
      <c r="K70" s="126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</row>
    <row r="71" spans="1:24" s="4" customFormat="1" ht="42" customHeight="1">
      <c r="A71" s="12" t="s">
        <v>175</v>
      </c>
      <c r="B71" s="13">
        <v>303</v>
      </c>
      <c r="C71" s="55" t="s">
        <v>11</v>
      </c>
      <c r="D71" s="55" t="s">
        <v>21</v>
      </c>
      <c r="E71" s="59" t="s">
        <v>118</v>
      </c>
      <c r="F71" s="55" t="s">
        <v>54</v>
      </c>
      <c r="G71" s="56"/>
      <c r="H71" s="56"/>
      <c r="I71" s="18">
        <v>196933.96</v>
      </c>
      <c r="J71" s="18">
        <v>196933.96</v>
      </c>
      <c r="K71" s="126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spans="1:24" s="2" customFormat="1" ht="24.75" customHeight="1">
      <c r="A72" s="37" t="s">
        <v>22</v>
      </c>
      <c r="B72" s="39">
        <v>303</v>
      </c>
      <c r="C72" s="53" t="s">
        <v>14</v>
      </c>
      <c r="D72" s="53" t="s">
        <v>48</v>
      </c>
      <c r="E72" s="53"/>
      <c r="F72" s="53"/>
      <c r="G72" s="54" t="e">
        <f>#REF!+#REF!+#REF!+#REF!+#REF!+#REF!+#REF!+#REF!+#REF!</f>
        <v>#REF!</v>
      </c>
      <c r="H72" s="54" t="e">
        <f>#REF!+#REF!+#REF!+#REF!+#REF!+#REF!+#REF!+#REF!+#REF!</f>
        <v>#REF!</v>
      </c>
      <c r="I72" s="21">
        <f>I73+I77+I81</f>
        <v>31584803.51</v>
      </c>
      <c r="J72" s="21">
        <f>J73+J77+J81</f>
        <v>31323651.05</v>
      </c>
      <c r="K72" s="51">
        <f>J72/I72</f>
        <v>0.9917317054096183</v>
      </c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</row>
    <row r="73" spans="1:24" s="7" customFormat="1" ht="16.5" customHeight="1">
      <c r="A73" s="60" t="s">
        <v>42</v>
      </c>
      <c r="B73" s="13">
        <v>303</v>
      </c>
      <c r="C73" s="55" t="s">
        <v>14</v>
      </c>
      <c r="D73" s="55" t="s">
        <v>32</v>
      </c>
      <c r="E73" s="55"/>
      <c r="F73" s="55"/>
      <c r="G73" s="56"/>
      <c r="H73" s="56"/>
      <c r="I73" s="18">
        <f>I76</f>
        <v>17865911.32</v>
      </c>
      <c r="J73" s="18">
        <f>J76</f>
        <v>17650000</v>
      </c>
      <c r="K73" s="130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</row>
    <row r="74" spans="1:24" s="7" customFormat="1" ht="16.5" customHeight="1">
      <c r="A74" s="60" t="s">
        <v>126</v>
      </c>
      <c r="B74" s="13">
        <v>303</v>
      </c>
      <c r="C74" s="55" t="s">
        <v>14</v>
      </c>
      <c r="D74" s="55" t="s">
        <v>32</v>
      </c>
      <c r="E74" s="55" t="s">
        <v>120</v>
      </c>
      <c r="F74" s="55"/>
      <c r="G74" s="56"/>
      <c r="H74" s="56"/>
      <c r="I74" s="18">
        <f>I76</f>
        <v>17865911.32</v>
      </c>
      <c r="J74" s="18">
        <f>J76</f>
        <v>17650000</v>
      </c>
      <c r="K74" s="130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</row>
    <row r="75" spans="1:24" s="7" customFormat="1" ht="39" customHeight="1">
      <c r="A75" s="12" t="s">
        <v>127</v>
      </c>
      <c r="B75" s="14">
        <v>303</v>
      </c>
      <c r="C75" s="55" t="s">
        <v>14</v>
      </c>
      <c r="D75" s="55" t="s">
        <v>32</v>
      </c>
      <c r="E75" s="55" t="s">
        <v>119</v>
      </c>
      <c r="F75" s="55"/>
      <c r="G75" s="56"/>
      <c r="H75" s="56"/>
      <c r="I75" s="18">
        <f>I76</f>
        <v>17865911.32</v>
      </c>
      <c r="J75" s="18">
        <f>J76</f>
        <v>17650000</v>
      </c>
      <c r="K75" s="130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</row>
    <row r="76" spans="1:24" s="7" customFormat="1" ht="48" customHeight="1">
      <c r="A76" s="57" t="s">
        <v>83</v>
      </c>
      <c r="B76" s="13">
        <v>303</v>
      </c>
      <c r="C76" s="55" t="s">
        <v>14</v>
      </c>
      <c r="D76" s="55" t="s">
        <v>32</v>
      </c>
      <c r="E76" s="55" t="s">
        <v>119</v>
      </c>
      <c r="F76" s="55" t="s">
        <v>57</v>
      </c>
      <c r="G76" s="56"/>
      <c r="H76" s="56"/>
      <c r="I76" s="18">
        <v>17865911.32</v>
      </c>
      <c r="J76" s="18">
        <v>17650000</v>
      </c>
      <c r="K76" s="130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</row>
    <row r="77" spans="1:24" s="8" customFormat="1" ht="16.5" customHeight="1">
      <c r="A77" s="12" t="s">
        <v>23</v>
      </c>
      <c r="B77" s="13">
        <v>303</v>
      </c>
      <c r="C77" s="55" t="s">
        <v>14</v>
      </c>
      <c r="D77" s="55" t="s">
        <v>24</v>
      </c>
      <c r="E77" s="55"/>
      <c r="F77" s="55"/>
      <c r="G77" s="56" t="e">
        <f>#REF!+#REF!+#REF!+G78+#REF!</f>
        <v>#REF!</v>
      </c>
      <c r="H77" s="56" t="e">
        <f>#REF!+#REF!+#REF!+H78+#REF!</f>
        <v>#REF!</v>
      </c>
      <c r="I77" s="18">
        <f>I78</f>
        <v>13425241.14</v>
      </c>
      <c r="J77" s="18">
        <f>J78</f>
        <v>13380000</v>
      </c>
      <c r="K77" s="131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</row>
    <row r="78" spans="1:24" s="9" customFormat="1" ht="33" customHeight="1">
      <c r="A78" s="58" t="s">
        <v>25</v>
      </c>
      <c r="B78" s="13">
        <v>303</v>
      </c>
      <c r="C78" s="55" t="s">
        <v>14</v>
      </c>
      <c r="D78" s="55" t="s">
        <v>24</v>
      </c>
      <c r="E78" s="55" t="s">
        <v>119</v>
      </c>
      <c r="F78" s="55"/>
      <c r="G78" s="56" t="e">
        <f>G80+#REF!+#REF!</f>
        <v>#REF!</v>
      </c>
      <c r="H78" s="56" t="e">
        <f>H80+#REF!+#REF!</f>
        <v>#REF!</v>
      </c>
      <c r="I78" s="18">
        <f>I80</f>
        <v>13425241.14</v>
      </c>
      <c r="J78" s="18">
        <f>J80</f>
        <v>13380000</v>
      </c>
      <c r="K78" s="132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</row>
    <row r="79" spans="1:24" s="9" customFormat="1" ht="33.75" customHeight="1">
      <c r="A79" s="58" t="s">
        <v>25</v>
      </c>
      <c r="B79" s="13">
        <v>303</v>
      </c>
      <c r="C79" s="55" t="s">
        <v>14</v>
      </c>
      <c r="D79" s="55" t="s">
        <v>24</v>
      </c>
      <c r="E79" s="55" t="s">
        <v>119</v>
      </c>
      <c r="F79" s="55"/>
      <c r="G79" s="56"/>
      <c r="H79" s="56"/>
      <c r="I79" s="18">
        <f>I80</f>
        <v>13425241.14</v>
      </c>
      <c r="J79" s="18">
        <f>J80</f>
        <v>13380000</v>
      </c>
      <c r="K79" s="132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</row>
    <row r="80" spans="1:24" s="10" customFormat="1" ht="34.5" customHeight="1">
      <c r="A80" s="57" t="s">
        <v>83</v>
      </c>
      <c r="B80" s="13">
        <v>303</v>
      </c>
      <c r="C80" s="55" t="s">
        <v>14</v>
      </c>
      <c r="D80" s="55" t="s">
        <v>24</v>
      </c>
      <c r="E80" s="55" t="s">
        <v>119</v>
      </c>
      <c r="F80" s="55" t="s">
        <v>57</v>
      </c>
      <c r="G80" s="56" t="e">
        <f>#REF!</f>
        <v>#REF!</v>
      </c>
      <c r="H80" s="56" t="e">
        <f>#REF!</f>
        <v>#REF!</v>
      </c>
      <c r="I80" s="18">
        <v>13425241.14</v>
      </c>
      <c r="J80" s="18">
        <v>13380000</v>
      </c>
      <c r="K80" s="132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</row>
    <row r="81" spans="1:24" s="115" customFormat="1" ht="24.75" customHeight="1">
      <c r="A81" s="12" t="s">
        <v>195</v>
      </c>
      <c r="B81" s="13">
        <v>303</v>
      </c>
      <c r="C81" s="55" t="s">
        <v>14</v>
      </c>
      <c r="D81" s="55" t="s">
        <v>196</v>
      </c>
      <c r="E81" s="55" t="s">
        <v>121</v>
      </c>
      <c r="F81" s="55"/>
      <c r="G81" s="56"/>
      <c r="H81" s="56"/>
      <c r="I81" s="18">
        <f>I82</f>
        <v>293651.05</v>
      </c>
      <c r="J81" s="18">
        <f>J82</f>
        <v>293651.05</v>
      </c>
      <c r="K81" s="20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98"/>
    </row>
    <row r="82" spans="1:24" s="10" customFormat="1" ht="24" customHeight="1">
      <c r="A82" s="57" t="s">
        <v>147</v>
      </c>
      <c r="B82" s="13"/>
      <c r="C82" s="55"/>
      <c r="D82" s="55"/>
      <c r="E82" s="55" t="s">
        <v>121</v>
      </c>
      <c r="F82" s="55"/>
      <c r="G82" s="56"/>
      <c r="H82" s="56"/>
      <c r="I82" s="18">
        <f>I83</f>
        <v>293651.05</v>
      </c>
      <c r="J82" s="18">
        <f>J83</f>
        <v>293651.05</v>
      </c>
      <c r="K82" s="132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</row>
    <row r="83" spans="1:24" s="10" customFormat="1" ht="34.5" customHeight="1">
      <c r="A83" s="57" t="s">
        <v>175</v>
      </c>
      <c r="B83" s="13"/>
      <c r="C83" s="55"/>
      <c r="D83" s="55"/>
      <c r="E83" s="55" t="s">
        <v>121</v>
      </c>
      <c r="F83" s="55" t="s">
        <v>54</v>
      </c>
      <c r="G83" s="56"/>
      <c r="H83" s="56"/>
      <c r="I83" s="18">
        <v>293651.05</v>
      </c>
      <c r="J83" s="18">
        <v>293651.05</v>
      </c>
      <c r="K83" s="132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</row>
    <row r="84" spans="1:24" s="2" customFormat="1" ht="24.75" customHeight="1">
      <c r="A84" s="37" t="s">
        <v>26</v>
      </c>
      <c r="B84" s="38">
        <v>303</v>
      </c>
      <c r="C84" s="53" t="s">
        <v>27</v>
      </c>
      <c r="D84" s="53" t="s">
        <v>48</v>
      </c>
      <c r="E84" s="53"/>
      <c r="F84" s="53"/>
      <c r="G84" s="54" t="e">
        <f>G94+#REF!+#REF!+#REF!+#REF!+#REF!</f>
        <v>#REF!</v>
      </c>
      <c r="H84" s="54" t="e">
        <f>H94+#REF!+#REF!+#REF!+#REF!+#REF!</f>
        <v>#REF!</v>
      </c>
      <c r="I84" s="21">
        <f>I85+I89</f>
        <v>2439141</v>
      </c>
      <c r="J84" s="21">
        <f>J85+J89</f>
        <v>2430470.53</v>
      </c>
      <c r="K84" s="51">
        <f>J84/I84</f>
        <v>0.9964452772512945</v>
      </c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</row>
    <row r="85" spans="1:24" s="3" customFormat="1" ht="18.75" customHeight="1">
      <c r="A85" s="12" t="s">
        <v>58</v>
      </c>
      <c r="B85" s="13">
        <v>303</v>
      </c>
      <c r="C85" s="55" t="s">
        <v>27</v>
      </c>
      <c r="D85" s="55" t="s">
        <v>8</v>
      </c>
      <c r="E85" s="55"/>
      <c r="F85" s="55"/>
      <c r="G85" s="56"/>
      <c r="H85" s="56"/>
      <c r="I85" s="18">
        <f>+I86</f>
        <v>130000</v>
      </c>
      <c r="J85" s="18">
        <f>+J86</f>
        <v>130000</v>
      </c>
      <c r="K85" s="129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</row>
    <row r="86" spans="1:24" s="3" customFormat="1" ht="24" customHeight="1">
      <c r="A86" s="36" t="s">
        <v>72</v>
      </c>
      <c r="B86" s="13">
        <v>303</v>
      </c>
      <c r="C86" s="55" t="s">
        <v>27</v>
      </c>
      <c r="D86" s="55" t="s">
        <v>8</v>
      </c>
      <c r="E86" s="55" t="s">
        <v>128</v>
      </c>
      <c r="F86" s="55"/>
      <c r="G86" s="56"/>
      <c r="H86" s="56"/>
      <c r="I86" s="18">
        <f>I87</f>
        <v>130000</v>
      </c>
      <c r="J86" s="18">
        <f>J87</f>
        <v>130000</v>
      </c>
      <c r="K86" s="129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</row>
    <row r="87" spans="1:24" s="3" customFormat="1" ht="56.25" customHeight="1">
      <c r="A87" s="36" t="s">
        <v>129</v>
      </c>
      <c r="B87" s="13">
        <v>303</v>
      </c>
      <c r="C87" s="55" t="s">
        <v>27</v>
      </c>
      <c r="D87" s="55" t="s">
        <v>8</v>
      </c>
      <c r="E87" s="55" t="s">
        <v>123</v>
      </c>
      <c r="F87" s="55"/>
      <c r="G87" s="56"/>
      <c r="H87" s="56"/>
      <c r="I87" s="18">
        <f>+I88</f>
        <v>130000</v>
      </c>
      <c r="J87" s="18">
        <f>+J88</f>
        <v>130000</v>
      </c>
      <c r="K87" s="129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</row>
    <row r="88" spans="1:24" s="3" customFormat="1" ht="39.75" customHeight="1">
      <c r="A88" s="12" t="s">
        <v>82</v>
      </c>
      <c r="B88" s="13">
        <v>303</v>
      </c>
      <c r="C88" s="55" t="s">
        <v>27</v>
      </c>
      <c r="D88" s="55" t="s">
        <v>8</v>
      </c>
      <c r="E88" s="55" t="s">
        <v>123</v>
      </c>
      <c r="F88" s="55" t="s">
        <v>54</v>
      </c>
      <c r="G88" s="56"/>
      <c r="H88" s="56"/>
      <c r="I88" s="18">
        <v>130000</v>
      </c>
      <c r="J88" s="18">
        <v>130000</v>
      </c>
      <c r="K88" s="129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</row>
    <row r="89" spans="1:24" s="2" customFormat="1" ht="28.5" customHeight="1">
      <c r="A89" s="61" t="s">
        <v>28</v>
      </c>
      <c r="B89" s="13">
        <v>303</v>
      </c>
      <c r="C89" s="53" t="s">
        <v>27</v>
      </c>
      <c r="D89" s="53" t="s">
        <v>11</v>
      </c>
      <c r="E89" s="53"/>
      <c r="F89" s="53"/>
      <c r="G89" s="54"/>
      <c r="H89" s="54"/>
      <c r="I89" s="21">
        <f>I91+I93</f>
        <v>2309141</v>
      </c>
      <c r="J89" s="21">
        <f>J91+J93</f>
        <v>2300470.53</v>
      </c>
      <c r="K89" s="123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</row>
    <row r="90" spans="1:11" ht="15.75" customHeight="1">
      <c r="A90" s="12" t="s">
        <v>130</v>
      </c>
      <c r="B90" s="14">
        <v>303</v>
      </c>
      <c r="C90" s="55" t="s">
        <v>27</v>
      </c>
      <c r="D90" s="55" t="s">
        <v>11</v>
      </c>
      <c r="E90" s="55" t="s">
        <v>131</v>
      </c>
      <c r="F90" s="55"/>
      <c r="G90" s="56" t="e">
        <f>#REF!</f>
        <v>#REF!</v>
      </c>
      <c r="H90" s="56" t="e">
        <f>#REF!</f>
        <v>#REF!</v>
      </c>
      <c r="I90" s="18">
        <f>I91</f>
        <v>50000</v>
      </c>
      <c r="J90" s="18">
        <f>J91</f>
        <v>50000</v>
      </c>
      <c r="K90" s="126"/>
    </row>
    <row r="91" spans="1:24" s="4" customFormat="1" ht="33.75" customHeight="1">
      <c r="A91" s="12" t="s">
        <v>82</v>
      </c>
      <c r="B91" s="13">
        <v>303</v>
      </c>
      <c r="C91" s="55" t="s">
        <v>27</v>
      </c>
      <c r="D91" s="55" t="s">
        <v>11</v>
      </c>
      <c r="E91" s="55" t="s">
        <v>132</v>
      </c>
      <c r="F91" s="55" t="s">
        <v>54</v>
      </c>
      <c r="G91" s="56" t="e">
        <f>'[1]главы'!H175</f>
        <v>#REF!</v>
      </c>
      <c r="H91" s="56" t="e">
        <f>'[1]главы'!I175</f>
        <v>#REF!</v>
      </c>
      <c r="I91" s="18">
        <v>50000</v>
      </c>
      <c r="J91" s="18">
        <v>50000</v>
      </c>
      <c r="K91" s="126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</row>
    <row r="92" spans="1:11" ht="15.75" customHeight="1">
      <c r="A92" s="12" t="s">
        <v>133</v>
      </c>
      <c r="B92" s="13">
        <v>303</v>
      </c>
      <c r="C92" s="55" t="s">
        <v>27</v>
      </c>
      <c r="D92" s="55" t="s">
        <v>11</v>
      </c>
      <c r="E92" s="55" t="s">
        <v>131</v>
      </c>
      <c r="F92" s="55"/>
      <c r="G92" s="56" t="e">
        <f>#REF!</f>
        <v>#REF!</v>
      </c>
      <c r="H92" s="56" t="e">
        <f>#REF!</f>
        <v>#REF!</v>
      </c>
      <c r="I92" s="18">
        <f>I93</f>
        <v>2259141</v>
      </c>
      <c r="J92" s="18">
        <f>J93</f>
        <v>2250470.53</v>
      </c>
      <c r="K92" s="126"/>
    </row>
    <row r="93" spans="1:24" s="4" customFormat="1" ht="33" customHeight="1">
      <c r="A93" s="12" t="s">
        <v>82</v>
      </c>
      <c r="B93" s="14">
        <v>303</v>
      </c>
      <c r="C93" s="55" t="s">
        <v>27</v>
      </c>
      <c r="D93" s="55" t="s">
        <v>11</v>
      </c>
      <c r="E93" s="55" t="s">
        <v>124</v>
      </c>
      <c r="F93" s="55" t="s">
        <v>54</v>
      </c>
      <c r="G93" s="56" t="e">
        <f>'[1]главы'!H180</f>
        <v>#REF!</v>
      </c>
      <c r="H93" s="56" t="e">
        <f>'[1]главы'!I180</f>
        <v>#REF!</v>
      </c>
      <c r="I93" s="18">
        <v>2259141</v>
      </c>
      <c r="J93" s="18">
        <v>2250470.53</v>
      </c>
      <c r="K93" s="126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1:24" s="2" customFormat="1" ht="25.5" customHeight="1">
      <c r="A94" s="37" t="s">
        <v>29</v>
      </c>
      <c r="B94" s="38">
        <v>303</v>
      </c>
      <c r="C94" s="53" t="s">
        <v>18</v>
      </c>
      <c r="D94" s="53" t="s">
        <v>48</v>
      </c>
      <c r="E94" s="53"/>
      <c r="F94" s="53"/>
      <c r="G94" s="54" t="e">
        <f>G101+#REF!+#REF!+#REF!+#REF!+G121</f>
        <v>#REF!</v>
      </c>
      <c r="H94" s="54" t="e">
        <f>H101+#REF!+#REF!+#REF!+#REF!+H121</f>
        <v>#REF!</v>
      </c>
      <c r="I94" s="21">
        <f>I95+I101+I107+I112+I121</f>
        <v>42250977.57</v>
      </c>
      <c r="J94" s="21">
        <f>J95+J101+J107+J112+J121</f>
        <v>38983402.81</v>
      </c>
      <c r="K94" s="51">
        <f>J94/I94</f>
        <v>0.922662741836295</v>
      </c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</row>
    <row r="95" spans="1:24" s="3" customFormat="1" ht="15.75" customHeight="1">
      <c r="A95" s="37" t="s">
        <v>30</v>
      </c>
      <c r="B95" s="13">
        <v>303</v>
      </c>
      <c r="C95" s="53" t="s">
        <v>18</v>
      </c>
      <c r="D95" s="53" t="s">
        <v>8</v>
      </c>
      <c r="E95" s="53"/>
      <c r="F95" s="53"/>
      <c r="G95" s="54" t="e">
        <f>#REF!+#REF!+#REF!+#REF!+G96</f>
        <v>#REF!</v>
      </c>
      <c r="H95" s="54" t="e">
        <f>#REF!+#REF!+#REF!+#REF!+H96</f>
        <v>#REF!</v>
      </c>
      <c r="I95" s="21">
        <f>I96+I99</f>
        <v>23206789.93</v>
      </c>
      <c r="J95" s="21">
        <f>J96+J99</f>
        <v>21185600</v>
      </c>
      <c r="K95" s="129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</row>
    <row r="96" spans="1:11" ht="15.75" customHeight="1">
      <c r="A96" s="62" t="s">
        <v>126</v>
      </c>
      <c r="B96" s="14">
        <v>303</v>
      </c>
      <c r="C96" s="55" t="s">
        <v>18</v>
      </c>
      <c r="D96" s="55" t="s">
        <v>8</v>
      </c>
      <c r="E96" s="55" t="s">
        <v>120</v>
      </c>
      <c r="F96" s="55"/>
      <c r="G96" s="56" t="e">
        <f>#REF!</f>
        <v>#REF!</v>
      </c>
      <c r="H96" s="56" t="e">
        <f>#REF!</f>
        <v>#REF!</v>
      </c>
      <c r="I96" s="18">
        <f>I97</f>
        <v>17427289.93</v>
      </c>
      <c r="J96" s="18">
        <f>J97</f>
        <v>16050000</v>
      </c>
      <c r="K96" s="126"/>
    </row>
    <row r="97" spans="1:11" ht="35.25" customHeight="1">
      <c r="A97" s="62" t="s">
        <v>127</v>
      </c>
      <c r="B97" s="13">
        <v>303</v>
      </c>
      <c r="C97" s="55" t="s">
        <v>18</v>
      </c>
      <c r="D97" s="55" t="s">
        <v>8</v>
      </c>
      <c r="E97" s="55" t="s">
        <v>119</v>
      </c>
      <c r="F97" s="55"/>
      <c r="G97" s="56"/>
      <c r="H97" s="56"/>
      <c r="I97" s="18">
        <f>I98</f>
        <v>17427289.93</v>
      </c>
      <c r="J97" s="18">
        <f>J98</f>
        <v>16050000</v>
      </c>
      <c r="K97" s="126"/>
    </row>
    <row r="98" spans="1:24" s="4" customFormat="1" ht="51.75" customHeight="1">
      <c r="A98" s="57" t="s">
        <v>83</v>
      </c>
      <c r="B98" s="13">
        <v>303</v>
      </c>
      <c r="C98" s="55" t="s">
        <v>18</v>
      </c>
      <c r="D98" s="55" t="s">
        <v>8</v>
      </c>
      <c r="E98" s="55" t="s">
        <v>119</v>
      </c>
      <c r="F98" s="55" t="s">
        <v>57</v>
      </c>
      <c r="G98" s="56" t="e">
        <f>'[1]главы'!H185</f>
        <v>#REF!</v>
      </c>
      <c r="H98" s="56" t="e">
        <f>'[1]главы'!I185</f>
        <v>#REF!</v>
      </c>
      <c r="I98" s="18">
        <v>17427289.93</v>
      </c>
      <c r="J98" s="18">
        <v>16050000</v>
      </c>
      <c r="K98" s="126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</row>
    <row r="99" spans="1:11" ht="15.75" customHeight="1">
      <c r="A99" s="12" t="s">
        <v>59</v>
      </c>
      <c r="B99" s="13">
        <v>303</v>
      </c>
      <c r="C99" s="55" t="s">
        <v>18</v>
      </c>
      <c r="D99" s="55" t="s">
        <v>8</v>
      </c>
      <c r="E99" s="55" t="s">
        <v>134</v>
      </c>
      <c r="F99" s="55"/>
      <c r="G99" s="56"/>
      <c r="H99" s="56"/>
      <c r="I99" s="18">
        <f>I100</f>
        <v>5779500</v>
      </c>
      <c r="J99" s="18">
        <v>5135600</v>
      </c>
      <c r="K99" s="126"/>
    </row>
    <row r="100" spans="1:24" s="3" customFormat="1" ht="52.5" customHeight="1">
      <c r="A100" s="57" t="s">
        <v>83</v>
      </c>
      <c r="B100" s="14">
        <v>303</v>
      </c>
      <c r="C100" s="55" t="s">
        <v>18</v>
      </c>
      <c r="D100" s="55" t="s">
        <v>8</v>
      </c>
      <c r="E100" s="55" t="s">
        <v>134</v>
      </c>
      <c r="F100" s="55" t="s">
        <v>57</v>
      </c>
      <c r="G100" s="56"/>
      <c r="H100" s="56"/>
      <c r="I100" s="18">
        <v>5779500</v>
      </c>
      <c r="J100" s="18">
        <v>5135600</v>
      </c>
      <c r="K100" s="129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</row>
    <row r="101" spans="1:24" s="3" customFormat="1" ht="15.75" customHeight="1">
      <c r="A101" s="37" t="s">
        <v>163</v>
      </c>
      <c r="B101" s="13">
        <v>303</v>
      </c>
      <c r="C101" s="53" t="s">
        <v>18</v>
      </c>
      <c r="D101" s="53" t="s">
        <v>11</v>
      </c>
      <c r="E101" s="53"/>
      <c r="F101" s="53"/>
      <c r="G101" s="54" t="e">
        <f>#REF!+G102+#REF!+#REF!+#REF!</f>
        <v>#REF!</v>
      </c>
      <c r="H101" s="54" t="e">
        <f>#REF!+H102+#REF!+#REF!+#REF!</f>
        <v>#REF!</v>
      </c>
      <c r="I101" s="21">
        <f>+I104+I106</f>
        <v>16940448.04</v>
      </c>
      <c r="J101" s="21">
        <f>+J104+J106</f>
        <v>15700000</v>
      </c>
      <c r="K101" s="129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</row>
    <row r="102" spans="1:11" ht="15.75" customHeight="1">
      <c r="A102" s="62" t="s">
        <v>126</v>
      </c>
      <c r="B102" s="13">
        <v>303</v>
      </c>
      <c r="C102" s="55" t="s">
        <v>18</v>
      </c>
      <c r="D102" s="55" t="s">
        <v>11</v>
      </c>
      <c r="E102" s="55" t="s">
        <v>120</v>
      </c>
      <c r="F102" s="55"/>
      <c r="G102" s="56">
        <f>G104</f>
        <v>66440</v>
      </c>
      <c r="H102" s="56">
        <f>H104</f>
        <v>0</v>
      </c>
      <c r="I102" s="18">
        <f>I103</f>
        <v>16296548.04</v>
      </c>
      <c r="J102" s="18">
        <f>J103</f>
        <v>15700000</v>
      </c>
      <c r="K102" s="126"/>
    </row>
    <row r="103" spans="1:11" ht="18.75" customHeight="1">
      <c r="A103" s="62" t="s">
        <v>60</v>
      </c>
      <c r="B103" s="14">
        <v>303</v>
      </c>
      <c r="C103" s="55" t="s">
        <v>18</v>
      </c>
      <c r="D103" s="55" t="s">
        <v>11</v>
      </c>
      <c r="E103" s="55" t="s">
        <v>119</v>
      </c>
      <c r="F103" s="55"/>
      <c r="G103" s="56"/>
      <c r="H103" s="56"/>
      <c r="I103" s="18">
        <f>I104</f>
        <v>16296548.04</v>
      </c>
      <c r="J103" s="18">
        <f>J104</f>
        <v>15700000</v>
      </c>
      <c r="K103" s="126"/>
    </row>
    <row r="104" spans="1:24" s="4" customFormat="1" ht="49.5" customHeight="1">
      <c r="A104" s="57" t="s">
        <v>83</v>
      </c>
      <c r="B104" s="13">
        <v>303</v>
      </c>
      <c r="C104" s="55" t="s">
        <v>18</v>
      </c>
      <c r="D104" s="55" t="s">
        <v>11</v>
      </c>
      <c r="E104" s="55" t="s">
        <v>119</v>
      </c>
      <c r="F104" s="55" t="s">
        <v>57</v>
      </c>
      <c r="G104" s="56">
        <f>'[1]главы'!H198+'[1]главы'!H614+'[1]главы'!H147</f>
        <v>66440</v>
      </c>
      <c r="H104" s="56">
        <f>'[1]главы'!I198+'[1]главы'!I614+'[1]главы'!I147</f>
        <v>0</v>
      </c>
      <c r="I104" s="18">
        <v>16296548.04</v>
      </c>
      <c r="J104" s="18">
        <v>15700000</v>
      </c>
      <c r="K104" s="126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</row>
    <row r="105" spans="1:24" s="4" customFormat="1" ht="21.75" customHeight="1">
      <c r="A105" s="87" t="s">
        <v>197</v>
      </c>
      <c r="B105" s="85">
        <v>303</v>
      </c>
      <c r="C105" s="77" t="s">
        <v>18</v>
      </c>
      <c r="D105" s="77" t="s">
        <v>11</v>
      </c>
      <c r="E105" s="78" t="s">
        <v>134</v>
      </c>
      <c r="F105" s="77"/>
      <c r="G105" s="56"/>
      <c r="H105" s="56"/>
      <c r="I105" s="66">
        <f>I106</f>
        <v>643900</v>
      </c>
      <c r="J105" s="18">
        <f>+J106</f>
        <v>0</v>
      </c>
      <c r="K105" s="126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</row>
    <row r="106" spans="1:24" s="4" customFormat="1" ht="33">
      <c r="A106" s="79" t="s">
        <v>176</v>
      </c>
      <c r="B106" s="85">
        <v>303</v>
      </c>
      <c r="C106" s="77" t="s">
        <v>18</v>
      </c>
      <c r="D106" s="77" t="s">
        <v>11</v>
      </c>
      <c r="E106" s="78" t="s">
        <v>134</v>
      </c>
      <c r="F106" s="77" t="s">
        <v>57</v>
      </c>
      <c r="G106" s="56"/>
      <c r="H106" s="56"/>
      <c r="I106" s="66">
        <v>643900</v>
      </c>
      <c r="J106" s="18">
        <v>0</v>
      </c>
      <c r="K106" s="126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</row>
    <row r="107" spans="1:24" s="4" customFormat="1" ht="33">
      <c r="A107" s="87" t="s">
        <v>177</v>
      </c>
      <c r="B107" s="38">
        <v>303</v>
      </c>
      <c r="C107" s="74" t="s">
        <v>18</v>
      </c>
      <c r="D107" s="74" t="s">
        <v>27</v>
      </c>
      <c r="E107" s="88"/>
      <c r="F107" s="74"/>
      <c r="G107" s="89"/>
      <c r="H107" s="90">
        <f aca="true" t="shared" si="1" ref="H107:J110">+H108</f>
        <v>220000</v>
      </c>
      <c r="I107" s="65">
        <f t="shared" si="1"/>
        <v>81492</v>
      </c>
      <c r="J107" s="65">
        <f t="shared" si="1"/>
        <v>81492</v>
      </c>
      <c r="K107" s="126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</row>
    <row r="108" spans="1:24" s="4" customFormat="1" ht="69">
      <c r="A108" s="91" t="s">
        <v>178</v>
      </c>
      <c r="B108" s="92">
        <v>303</v>
      </c>
      <c r="C108" s="93" t="s">
        <v>18</v>
      </c>
      <c r="D108" s="93" t="s">
        <v>27</v>
      </c>
      <c r="E108" s="88" t="s">
        <v>179</v>
      </c>
      <c r="F108" s="93"/>
      <c r="G108" s="94"/>
      <c r="H108" s="95">
        <f t="shared" si="1"/>
        <v>220000</v>
      </c>
      <c r="I108" s="96">
        <f t="shared" si="1"/>
        <v>81492</v>
      </c>
      <c r="J108" s="96">
        <f t="shared" si="1"/>
        <v>81492</v>
      </c>
      <c r="K108" s="126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</row>
    <row r="109" spans="1:24" s="4" customFormat="1" ht="17.25">
      <c r="A109" s="79" t="s">
        <v>177</v>
      </c>
      <c r="B109" s="14">
        <v>303</v>
      </c>
      <c r="C109" s="77" t="s">
        <v>180</v>
      </c>
      <c r="D109" s="77" t="s">
        <v>27</v>
      </c>
      <c r="E109" s="63" t="s">
        <v>181</v>
      </c>
      <c r="F109" s="55"/>
      <c r="G109" s="94"/>
      <c r="H109" s="97">
        <f t="shared" si="1"/>
        <v>220000</v>
      </c>
      <c r="I109" s="66">
        <f t="shared" si="1"/>
        <v>81492</v>
      </c>
      <c r="J109" s="66">
        <f t="shared" si="1"/>
        <v>81492</v>
      </c>
      <c r="K109" s="126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</row>
    <row r="110" spans="1:24" s="4" customFormat="1" ht="17.25">
      <c r="A110" s="79" t="s">
        <v>174</v>
      </c>
      <c r="B110" s="13">
        <v>303</v>
      </c>
      <c r="C110" s="77" t="s">
        <v>18</v>
      </c>
      <c r="D110" s="77" t="s">
        <v>27</v>
      </c>
      <c r="E110" s="63" t="s">
        <v>108</v>
      </c>
      <c r="F110" s="55"/>
      <c r="G110" s="94"/>
      <c r="H110" s="97">
        <f t="shared" si="1"/>
        <v>220000</v>
      </c>
      <c r="I110" s="66">
        <f t="shared" si="1"/>
        <v>81492</v>
      </c>
      <c r="J110" s="66">
        <f t="shared" si="1"/>
        <v>81492</v>
      </c>
      <c r="K110" s="126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</row>
    <row r="111" spans="1:24" s="4" customFormat="1" ht="33">
      <c r="A111" s="12" t="s">
        <v>175</v>
      </c>
      <c r="B111" s="13">
        <v>303</v>
      </c>
      <c r="C111" s="77" t="s">
        <v>18</v>
      </c>
      <c r="D111" s="77" t="s">
        <v>27</v>
      </c>
      <c r="E111" s="63" t="s">
        <v>108</v>
      </c>
      <c r="F111" s="55" t="s">
        <v>54</v>
      </c>
      <c r="G111" s="86"/>
      <c r="H111" s="97">
        <v>220000</v>
      </c>
      <c r="I111" s="66">
        <v>81492</v>
      </c>
      <c r="J111" s="18">
        <v>81492</v>
      </c>
      <c r="K111" s="126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</row>
    <row r="112" spans="1:24" s="6" customFormat="1" ht="15.75" customHeight="1">
      <c r="A112" s="37" t="s">
        <v>43</v>
      </c>
      <c r="B112" s="38">
        <v>303</v>
      </c>
      <c r="C112" s="53" t="s">
        <v>18</v>
      </c>
      <c r="D112" s="53" t="s">
        <v>18</v>
      </c>
      <c r="E112" s="53"/>
      <c r="F112" s="53"/>
      <c r="G112" s="54"/>
      <c r="H112" s="54"/>
      <c r="I112" s="21">
        <f>+I115+I117+I119+I113</f>
        <v>440344.6</v>
      </c>
      <c r="J112" s="21">
        <f>+J115+J117+J119+J113</f>
        <v>434459.61</v>
      </c>
      <c r="K112" s="123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</row>
    <row r="113" spans="1:24" s="6" customFormat="1" ht="15.75" customHeight="1">
      <c r="A113" s="12" t="s">
        <v>77</v>
      </c>
      <c r="B113" s="14">
        <v>303</v>
      </c>
      <c r="C113" s="55" t="s">
        <v>18</v>
      </c>
      <c r="D113" s="55" t="s">
        <v>18</v>
      </c>
      <c r="E113" s="55" t="s">
        <v>135</v>
      </c>
      <c r="F113" s="55"/>
      <c r="G113" s="56"/>
      <c r="H113" s="56"/>
      <c r="I113" s="18">
        <f>I114</f>
        <v>117344.6</v>
      </c>
      <c r="J113" s="18">
        <f>J114</f>
        <v>112344.6</v>
      </c>
      <c r="K113" s="126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</row>
    <row r="114" spans="1:24" s="6" customFormat="1" ht="33.75" customHeight="1">
      <c r="A114" s="12" t="s">
        <v>170</v>
      </c>
      <c r="B114" s="13">
        <v>303</v>
      </c>
      <c r="C114" s="55" t="s">
        <v>18</v>
      </c>
      <c r="D114" s="55" t="s">
        <v>18</v>
      </c>
      <c r="E114" s="55" t="s">
        <v>135</v>
      </c>
      <c r="F114" s="55" t="s">
        <v>198</v>
      </c>
      <c r="G114" s="56"/>
      <c r="H114" s="56"/>
      <c r="I114" s="18">
        <v>117344.6</v>
      </c>
      <c r="J114" s="18">
        <v>112344.6</v>
      </c>
      <c r="K114" s="126"/>
      <c r="L114" s="34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</row>
    <row r="115" spans="1:24" s="6" customFormat="1" ht="21.75" customHeight="1">
      <c r="A115" s="12" t="s">
        <v>77</v>
      </c>
      <c r="B115" s="14">
        <v>303</v>
      </c>
      <c r="C115" s="55" t="s">
        <v>18</v>
      </c>
      <c r="D115" s="55" t="s">
        <v>18</v>
      </c>
      <c r="E115" s="55" t="s">
        <v>137</v>
      </c>
      <c r="F115" s="55"/>
      <c r="G115" s="56"/>
      <c r="H115" s="56"/>
      <c r="I115" s="18">
        <f>I116</f>
        <v>215000</v>
      </c>
      <c r="J115" s="18">
        <f>J116</f>
        <v>214969.51</v>
      </c>
      <c r="K115" s="126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</row>
    <row r="116" spans="1:24" s="6" customFormat="1" ht="33" customHeight="1">
      <c r="A116" s="12" t="s">
        <v>165</v>
      </c>
      <c r="B116" s="13">
        <v>303</v>
      </c>
      <c r="C116" s="55" t="s">
        <v>18</v>
      </c>
      <c r="D116" s="55" t="s">
        <v>18</v>
      </c>
      <c r="E116" s="55" t="s">
        <v>137</v>
      </c>
      <c r="F116" s="55" t="s">
        <v>164</v>
      </c>
      <c r="G116" s="56"/>
      <c r="H116" s="56"/>
      <c r="I116" s="18">
        <v>215000</v>
      </c>
      <c r="J116" s="18">
        <v>214969.51</v>
      </c>
      <c r="K116" s="126"/>
      <c r="L116" s="34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</row>
    <row r="117" spans="1:24" s="6" customFormat="1" ht="22.5" customHeight="1">
      <c r="A117" s="12" t="s">
        <v>77</v>
      </c>
      <c r="B117" s="14">
        <v>303</v>
      </c>
      <c r="C117" s="55" t="s">
        <v>18</v>
      </c>
      <c r="D117" s="55" t="s">
        <v>18</v>
      </c>
      <c r="E117" s="55" t="s">
        <v>138</v>
      </c>
      <c r="F117" s="55"/>
      <c r="G117" s="56"/>
      <c r="H117" s="56"/>
      <c r="I117" s="18">
        <f>I118</f>
        <v>108000</v>
      </c>
      <c r="J117" s="18">
        <v>107145.5</v>
      </c>
      <c r="K117" s="126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</row>
    <row r="118" spans="1:24" s="6" customFormat="1" ht="33" customHeight="1">
      <c r="A118" s="12" t="s">
        <v>82</v>
      </c>
      <c r="B118" s="13">
        <v>303</v>
      </c>
      <c r="C118" s="55" t="s">
        <v>18</v>
      </c>
      <c r="D118" s="55" t="s">
        <v>18</v>
      </c>
      <c r="E118" s="55" t="s">
        <v>138</v>
      </c>
      <c r="F118" s="55" t="s">
        <v>54</v>
      </c>
      <c r="G118" s="56"/>
      <c r="H118" s="56"/>
      <c r="I118" s="18">
        <v>108000</v>
      </c>
      <c r="J118" s="18">
        <v>107145.5</v>
      </c>
      <c r="K118" s="126"/>
      <c r="L118" s="34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</row>
    <row r="119" spans="1:11" ht="16.5" customHeight="1">
      <c r="A119" s="12" t="s">
        <v>78</v>
      </c>
      <c r="B119" s="14">
        <v>303</v>
      </c>
      <c r="C119" s="55" t="s">
        <v>18</v>
      </c>
      <c r="D119" s="55" t="s">
        <v>18</v>
      </c>
      <c r="E119" s="55" t="s">
        <v>144</v>
      </c>
      <c r="F119" s="55"/>
      <c r="G119" s="56"/>
      <c r="H119" s="56"/>
      <c r="I119" s="18">
        <v>0</v>
      </c>
      <c r="J119" s="18">
        <f>J120</f>
        <v>0</v>
      </c>
      <c r="K119" s="126"/>
    </row>
    <row r="120" spans="1:24" s="4" customFormat="1" ht="39" customHeight="1">
      <c r="A120" s="12" t="s">
        <v>82</v>
      </c>
      <c r="B120" s="13">
        <v>303</v>
      </c>
      <c r="C120" s="55" t="s">
        <v>18</v>
      </c>
      <c r="D120" s="55" t="s">
        <v>18</v>
      </c>
      <c r="E120" s="55" t="s">
        <v>144</v>
      </c>
      <c r="F120" s="55" t="s">
        <v>54</v>
      </c>
      <c r="G120" s="56" t="e">
        <f>#REF!</f>
        <v>#REF!</v>
      </c>
      <c r="H120" s="56" t="e">
        <f>#REF!</f>
        <v>#REF!</v>
      </c>
      <c r="I120" s="18">
        <v>0</v>
      </c>
      <c r="J120" s="18">
        <v>0</v>
      </c>
      <c r="K120" s="126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</row>
    <row r="121" spans="1:24" s="3" customFormat="1" ht="21" customHeight="1">
      <c r="A121" s="37" t="s">
        <v>31</v>
      </c>
      <c r="B121" s="38">
        <v>303</v>
      </c>
      <c r="C121" s="53" t="s">
        <v>18</v>
      </c>
      <c r="D121" s="53" t="s">
        <v>21</v>
      </c>
      <c r="E121" s="53"/>
      <c r="F121" s="53"/>
      <c r="G121" s="54" t="e">
        <f>#REF!+G122+#REF!</f>
        <v>#REF!</v>
      </c>
      <c r="H121" s="54" t="e">
        <f>#REF!+H122+#REF!</f>
        <v>#REF!</v>
      </c>
      <c r="I121" s="21">
        <f>I122+I130</f>
        <v>1581903</v>
      </c>
      <c r="J121" s="21">
        <f>J122+J130</f>
        <v>1581851.2</v>
      </c>
      <c r="K121" s="129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</row>
    <row r="122" spans="1:11" ht="15.75" customHeight="1">
      <c r="A122" s="12" t="s">
        <v>72</v>
      </c>
      <c r="B122" s="14">
        <v>303</v>
      </c>
      <c r="C122" s="55" t="s">
        <v>18</v>
      </c>
      <c r="D122" s="55" t="s">
        <v>21</v>
      </c>
      <c r="E122" s="55" t="s">
        <v>136</v>
      </c>
      <c r="F122" s="55"/>
      <c r="G122" s="56" t="e">
        <f>#REF!+G124</f>
        <v>#REF!</v>
      </c>
      <c r="H122" s="56" t="e">
        <f>#REF!+H124</f>
        <v>#REF!</v>
      </c>
      <c r="I122" s="18">
        <f>I124+I129+I127+I126</f>
        <v>1581903</v>
      </c>
      <c r="J122" s="18">
        <f>J124+J129+J127+J126</f>
        <v>1581851.2</v>
      </c>
      <c r="K122" s="126"/>
    </row>
    <row r="123" spans="1:11" ht="18.75" customHeight="1">
      <c r="A123" s="12" t="s">
        <v>77</v>
      </c>
      <c r="B123" s="13">
        <v>303</v>
      </c>
      <c r="C123" s="55" t="s">
        <v>18</v>
      </c>
      <c r="D123" s="55" t="s">
        <v>21</v>
      </c>
      <c r="E123" s="55" t="s">
        <v>135</v>
      </c>
      <c r="F123" s="55"/>
      <c r="G123" s="56"/>
      <c r="H123" s="56"/>
      <c r="I123" s="18">
        <f>I124</f>
        <v>1465605</v>
      </c>
      <c r="J123" s="18">
        <f>J124</f>
        <v>1465605</v>
      </c>
      <c r="K123" s="126"/>
    </row>
    <row r="124" spans="1:24" s="4" customFormat="1" ht="36" customHeight="1">
      <c r="A124" s="58" t="s">
        <v>170</v>
      </c>
      <c r="B124" s="13">
        <v>303</v>
      </c>
      <c r="C124" s="55" t="s">
        <v>18</v>
      </c>
      <c r="D124" s="55" t="s">
        <v>21</v>
      </c>
      <c r="E124" s="55" t="s">
        <v>135</v>
      </c>
      <c r="F124" s="55" t="s">
        <v>164</v>
      </c>
      <c r="G124" s="56">
        <f>'[1]главы'!H228</f>
        <v>362</v>
      </c>
      <c r="H124" s="56">
        <f>'[1]главы'!I228</f>
        <v>0</v>
      </c>
      <c r="I124" s="18">
        <v>1465605</v>
      </c>
      <c r="J124" s="18">
        <v>1465605</v>
      </c>
      <c r="K124" s="126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</row>
    <row r="125" spans="1:24" s="4" customFormat="1" ht="18.75" customHeight="1">
      <c r="A125" s="12" t="s">
        <v>79</v>
      </c>
      <c r="B125" s="13">
        <v>303</v>
      </c>
      <c r="C125" s="55" t="s">
        <v>18</v>
      </c>
      <c r="D125" s="55" t="s">
        <v>21</v>
      </c>
      <c r="E125" s="55" t="s">
        <v>172</v>
      </c>
      <c r="F125" s="55"/>
      <c r="G125" s="56"/>
      <c r="H125" s="56"/>
      <c r="I125" s="18">
        <f>I126+I127</f>
        <v>86298</v>
      </c>
      <c r="J125" s="18">
        <v>78298</v>
      </c>
      <c r="K125" s="126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</row>
    <row r="126" spans="1:24" s="4" customFormat="1" ht="33" customHeight="1">
      <c r="A126" s="58" t="s">
        <v>82</v>
      </c>
      <c r="B126" s="13">
        <v>303</v>
      </c>
      <c r="C126" s="55" t="s">
        <v>18</v>
      </c>
      <c r="D126" s="55" t="s">
        <v>21</v>
      </c>
      <c r="E126" s="55" t="s">
        <v>172</v>
      </c>
      <c r="F126" s="55" t="s">
        <v>54</v>
      </c>
      <c r="G126" s="56"/>
      <c r="H126" s="56"/>
      <c r="I126" s="18">
        <v>78298</v>
      </c>
      <c r="J126" s="18">
        <v>78298</v>
      </c>
      <c r="K126" s="126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</row>
    <row r="127" spans="1:24" s="4" customFormat="1" ht="16.5">
      <c r="A127" s="58" t="s">
        <v>170</v>
      </c>
      <c r="B127" s="13">
        <v>303</v>
      </c>
      <c r="C127" s="55" t="s">
        <v>18</v>
      </c>
      <c r="D127" s="55" t="s">
        <v>21</v>
      </c>
      <c r="E127" s="55" t="s">
        <v>172</v>
      </c>
      <c r="F127" s="55" t="s">
        <v>198</v>
      </c>
      <c r="G127" s="56"/>
      <c r="H127" s="56"/>
      <c r="I127" s="18">
        <v>8000</v>
      </c>
      <c r="J127" s="18">
        <v>8000</v>
      </c>
      <c r="K127" s="126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</row>
    <row r="128" spans="1:24" s="4" customFormat="1" ht="20.25" customHeight="1">
      <c r="A128" s="12" t="s">
        <v>78</v>
      </c>
      <c r="B128" s="14">
        <v>303</v>
      </c>
      <c r="C128" s="55" t="s">
        <v>18</v>
      </c>
      <c r="D128" s="55" t="s">
        <v>21</v>
      </c>
      <c r="E128" s="55" t="s">
        <v>139</v>
      </c>
      <c r="F128" s="55"/>
      <c r="G128" s="56"/>
      <c r="H128" s="56"/>
      <c r="I128" s="18">
        <f>I129</f>
        <v>30000</v>
      </c>
      <c r="J128" s="18">
        <f>J129</f>
        <v>29948.2</v>
      </c>
      <c r="K128" s="126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</row>
    <row r="129" spans="1:24" s="4" customFormat="1" ht="32.25" customHeight="1">
      <c r="A129" s="58" t="s">
        <v>82</v>
      </c>
      <c r="B129" s="13">
        <v>303</v>
      </c>
      <c r="C129" s="55" t="s">
        <v>18</v>
      </c>
      <c r="D129" s="55" t="s">
        <v>21</v>
      </c>
      <c r="E129" s="55" t="s">
        <v>139</v>
      </c>
      <c r="F129" s="55" t="s">
        <v>54</v>
      </c>
      <c r="G129" s="56"/>
      <c r="H129" s="56"/>
      <c r="I129" s="18">
        <v>30000</v>
      </c>
      <c r="J129" s="18">
        <v>29948.2</v>
      </c>
      <c r="K129" s="126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</row>
    <row r="130" spans="1:24" s="4" customFormat="1" ht="0.75" customHeight="1" hidden="1">
      <c r="A130" s="58" t="s">
        <v>86</v>
      </c>
      <c r="B130" s="13">
        <v>303</v>
      </c>
      <c r="C130" s="55" t="s">
        <v>18</v>
      </c>
      <c r="D130" s="55" t="s">
        <v>21</v>
      </c>
      <c r="E130" s="55" t="s">
        <v>140</v>
      </c>
      <c r="F130" s="55"/>
      <c r="G130" s="56"/>
      <c r="H130" s="56"/>
      <c r="I130" s="18">
        <f>I131</f>
        <v>0</v>
      </c>
      <c r="J130" s="18">
        <f>J131</f>
        <v>0</v>
      </c>
      <c r="K130" s="126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</row>
    <row r="131" spans="1:24" s="4" customFormat="1" ht="33" customHeight="1" hidden="1">
      <c r="A131" s="58" t="s">
        <v>85</v>
      </c>
      <c r="B131" s="13">
        <v>303</v>
      </c>
      <c r="C131" s="55" t="s">
        <v>18</v>
      </c>
      <c r="D131" s="55" t="s">
        <v>21</v>
      </c>
      <c r="E131" s="55" t="s">
        <v>140</v>
      </c>
      <c r="F131" s="55" t="s">
        <v>61</v>
      </c>
      <c r="G131" s="56"/>
      <c r="H131" s="56"/>
      <c r="I131" s="18"/>
      <c r="J131" s="18"/>
      <c r="K131" s="126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</row>
    <row r="132" spans="1:24" s="2" customFormat="1" ht="33" customHeight="1">
      <c r="A132" s="37" t="s">
        <v>141</v>
      </c>
      <c r="B132" s="38">
        <v>303</v>
      </c>
      <c r="C132" s="53" t="s">
        <v>32</v>
      </c>
      <c r="D132" s="53" t="s">
        <v>48</v>
      </c>
      <c r="E132" s="53"/>
      <c r="F132" s="53"/>
      <c r="G132" s="54" t="e">
        <f>#REF!+#REF!+G137</f>
        <v>#REF!</v>
      </c>
      <c r="H132" s="54" t="e">
        <f>#REF!+#REF!+H137</f>
        <v>#REF!</v>
      </c>
      <c r="I132" s="21">
        <f>I133+I137</f>
        <v>2116888</v>
      </c>
      <c r="J132" s="21">
        <f>J133+J137</f>
        <v>2063496.24</v>
      </c>
      <c r="K132" s="51">
        <f>J132/I132</f>
        <v>0.9747781838245576</v>
      </c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</row>
    <row r="133" spans="1:24" s="2" customFormat="1" ht="21" customHeight="1">
      <c r="A133" s="37" t="s">
        <v>33</v>
      </c>
      <c r="B133" s="39">
        <v>303</v>
      </c>
      <c r="C133" s="53" t="s">
        <v>32</v>
      </c>
      <c r="D133" s="53" t="s">
        <v>8</v>
      </c>
      <c r="E133" s="53"/>
      <c r="F133" s="53"/>
      <c r="G133" s="54"/>
      <c r="H133" s="54"/>
      <c r="I133" s="21">
        <f>I136</f>
        <v>1560000</v>
      </c>
      <c r="J133" s="21">
        <f>J136</f>
        <v>1532037.3</v>
      </c>
      <c r="K133" s="123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</row>
    <row r="134" spans="1:24" s="7" customFormat="1" ht="35.25" customHeight="1">
      <c r="A134" s="12" t="s">
        <v>70</v>
      </c>
      <c r="B134" s="13">
        <v>303</v>
      </c>
      <c r="C134" s="55" t="s">
        <v>32</v>
      </c>
      <c r="D134" s="55" t="s">
        <v>8</v>
      </c>
      <c r="E134" s="55" t="s">
        <v>122</v>
      </c>
      <c r="F134" s="53"/>
      <c r="G134" s="54"/>
      <c r="H134" s="54"/>
      <c r="I134" s="18">
        <f>I136</f>
        <v>1560000</v>
      </c>
      <c r="J134" s="18">
        <f>J136</f>
        <v>1532037.3</v>
      </c>
      <c r="K134" s="130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</row>
    <row r="135" spans="1:24" s="7" customFormat="1" ht="17.25" customHeight="1">
      <c r="A135" s="12" t="s">
        <v>71</v>
      </c>
      <c r="B135" s="13">
        <v>303</v>
      </c>
      <c r="C135" s="55" t="s">
        <v>32</v>
      </c>
      <c r="D135" s="55" t="s">
        <v>8</v>
      </c>
      <c r="E135" s="55" t="s">
        <v>142</v>
      </c>
      <c r="F135" s="53"/>
      <c r="G135" s="54"/>
      <c r="H135" s="54"/>
      <c r="I135" s="18">
        <f>I136</f>
        <v>1560000</v>
      </c>
      <c r="J135" s="18">
        <f>J136</f>
        <v>1532037.3</v>
      </c>
      <c r="K135" s="130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</row>
    <row r="136" spans="1:24" s="7" customFormat="1" ht="33.75" customHeight="1">
      <c r="A136" s="12" t="s">
        <v>82</v>
      </c>
      <c r="B136" s="14">
        <v>303</v>
      </c>
      <c r="C136" s="55" t="s">
        <v>32</v>
      </c>
      <c r="D136" s="55" t="s">
        <v>8</v>
      </c>
      <c r="E136" s="55" t="s">
        <v>142</v>
      </c>
      <c r="F136" s="55" t="s">
        <v>54</v>
      </c>
      <c r="G136" s="54"/>
      <c r="H136" s="54"/>
      <c r="I136" s="18">
        <v>1560000</v>
      </c>
      <c r="J136" s="18">
        <v>1532037.3</v>
      </c>
      <c r="K136" s="130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</row>
    <row r="137" spans="1:24" s="3" customFormat="1" ht="32.25" customHeight="1">
      <c r="A137" s="37" t="s">
        <v>34</v>
      </c>
      <c r="B137" s="13">
        <v>303</v>
      </c>
      <c r="C137" s="53" t="s">
        <v>32</v>
      </c>
      <c r="D137" s="53" t="s">
        <v>14</v>
      </c>
      <c r="E137" s="53"/>
      <c r="F137" s="53"/>
      <c r="G137" s="54" t="e">
        <f>#REF!+#REF!</f>
        <v>#REF!</v>
      </c>
      <c r="H137" s="54" t="e">
        <f>#REF!+#REF!</f>
        <v>#REF!</v>
      </c>
      <c r="I137" s="21">
        <f>+I138+I141+I143</f>
        <v>556888</v>
      </c>
      <c r="J137" s="21">
        <f>+J138</f>
        <v>531458.94</v>
      </c>
      <c r="K137" s="129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</row>
    <row r="138" spans="1:11" ht="16.5">
      <c r="A138" s="12" t="s">
        <v>72</v>
      </c>
      <c r="B138" s="13">
        <v>303</v>
      </c>
      <c r="C138" s="55" t="s">
        <v>32</v>
      </c>
      <c r="D138" s="55" t="s">
        <v>14</v>
      </c>
      <c r="E138" s="55" t="s">
        <v>136</v>
      </c>
      <c r="F138" s="17"/>
      <c r="G138" s="17"/>
      <c r="H138" s="17"/>
      <c r="I138" s="72">
        <v>0</v>
      </c>
      <c r="J138" s="72">
        <f>+J139+J141+J143</f>
        <v>531458.94</v>
      </c>
      <c r="K138" s="133"/>
    </row>
    <row r="139" spans="1:24" s="4" customFormat="1" ht="18" customHeight="1">
      <c r="A139" s="12" t="s">
        <v>77</v>
      </c>
      <c r="B139" s="13">
        <v>303</v>
      </c>
      <c r="C139" s="55" t="s">
        <v>32</v>
      </c>
      <c r="D139" s="55" t="s">
        <v>14</v>
      </c>
      <c r="E139" s="55" t="s">
        <v>135</v>
      </c>
      <c r="F139" s="55"/>
      <c r="G139" s="56"/>
      <c r="H139" s="56"/>
      <c r="I139" s="18">
        <f>I140</f>
        <v>0</v>
      </c>
      <c r="J139" s="18">
        <f>J140</f>
        <v>0</v>
      </c>
      <c r="K139" s="126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</row>
    <row r="140" spans="1:24" s="4" customFormat="1" ht="33" customHeight="1">
      <c r="A140" s="12" t="s">
        <v>82</v>
      </c>
      <c r="B140" s="14">
        <v>303</v>
      </c>
      <c r="C140" s="55" t="s">
        <v>32</v>
      </c>
      <c r="D140" s="55" t="s">
        <v>14</v>
      </c>
      <c r="E140" s="55" t="s">
        <v>135</v>
      </c>
      <c r="F140" s="55" t="s">
        <v>54</v>
      </c>
      <c r="G140" s="56" t="e">
        <f>#REF!</f>
        <v>#REF!</v>
      </c>
      <c r="H140" s="56" t="e">
        <f>#REF!</f>
        <v>#REF!</v>
      </c>
      <c r="I140" s="18">
        <v>0</v>
      </c>
      <c r="J140" s="18">
        <v>0</v>
      </c>
      <c r="K140" s="126"/>
      <c r="L140" s="98" t="s">
        <v>182</v>
      </c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</row>
    <row r="141" spans="1:24" s="4" customFormat="1" ht="18" customHeight="1">
      <c r="A141" s="12" t="s">
        <v>183</v>
      </c>
      <c r="B141" s="13">
        <v>303</v>
      </c>
      <c r="C141" s="55" t="s">
        <v>32</v>
      </c>
      <c r="D141" s="55" t="s">
        <v>14</v>
      </c>
      <c r="E141" s="55" t="s">
        <v>143</v>
      </c>
      <c r="F141" s="55"/>
      <c r="G141" s="56"/>
      <c r="H141" s="56"/>
      <c r="I141" s="18">
        <f>I142</f>
        <v>469152</v>
      </c>
      <c r="J141" s="18">
        <f>J142</f>
        <v>443722.94</v>
      </c>
      <c r="K141" s="126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</row>
    <row r="142" spans="1:24" s="4" customFormat="1" ht="33.75" customHeight="1">
      <c r="A142" s="12" t="s">
        <v>82</v>
      </c>
      <c r="B142" s="13">
        <v>303</v>
      </c>
      <c r="C142" s="55" t="s">
        <v>32</v>
      </c>
      <c r="D142" s="55" t="s">
        <v>14</v>
      </c>
      <c r="E142" s="55" t="s">
        <v>143</v>
      </c>
      <c r="F142" s="55" t="s">
        <v>54</v>
      </c>
      <c r="G142" s="56" t="e">
        <f>#REF!</f>
        <v>#REF!</v>
      </c>
      <c r="H142" s="56" t="e">
        <f>#REF!</f>
        <v>#REF!</v>
      </c>
      <c r="I142" s="18">
        <v>469152</v>
      </c>
      <c r="J142" s="18">
        <v>443722.94</v>
      </c>
      <c r="K142" s="126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</row>
    <row r="143" spans="1:24" s="4" customFormat="1" ht="18" customHeight="1">
      <c r="A143" s="12" t="s">
        <v>78</v>
      </c>
      <c r="B143" s="13">
        <v>303</v>
      </c>
      <c r="C143" s="55" t="s">
        <v>32</v>
      </c>
      <c r="D143" s="55" t="s">
        <v>14</v>
      </c>
      <c r="E143" s="55" t="s">
        <v>144</v>
      </c>
      <c r="F143" s="55"/>
      <c r="G143" s="56"/>
      <c r="H143" s="56"/>
      <c r="I143" s="18">
        <f>I144</f>
        <v>87736</v>
      </c>
      <c r="J143" s="18">
        <f>J144</f>
        <v>87736</v>
      </c>
      <c r="K143" s="126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</row>
    <row r="144" spans="1:24" s="4" customFormat="1" ht="33.75" customHeight="1">
      <c r="A144" s="12" t="s">
        <v>82</v>
      </c>
      <c r="B144" s="13">
        <v>303</v>
      </c>
      <c r="C144" s="55" t="s">
        <v>32</v>
      </c>
      <c r="D144" s="55" t="s">
        <v>14</v>
      </c>
      <c r="E144" s="55" t="s">
        <v>144</v>
      </c>
      <c r="F144" s="55" t="s">
        <v>54</v>
      </c>
      <c r="G144" s="56" t="e">
        <f>#REF!</f>
        <v>#REF!</v>
      </c>
      <c r="H144" s="56" t="e">
        <f>#REF!</f>
        <v>#REF!</v>
      </c>
      <c r="I144" s="18">
        <v>87736</v>
      </c>
      <c r="J144" s="18">
        <v>87736</v>
      </c>
      <c r="K144" s="126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</row>
    <row r="145" spans="1:24" s="40" customFormat="1" ht="33.75" customHeight="1">
      <c r="A145" s="37" t="s">
        <v>199</v>
      </c>
      <c r="B145" s="38"/>
      <c r="C145" s="53" t="s">
        <v>21</v>
      </c>
      <c r="D145" s="53" t="s">
        <v>48</v>
      </c>
      <c r="E145" s="53"/>
      <c r="F145" s="53"/>
      <c r="G145" s="54"/>
      <c r="H145" s="54"/>
      <c r="I145" s="21">
        <f>I146</f>
        <v>44000</v>
      </c>
      <c r="J145" s="21">
        <f>J146</f>
        <v>44000</v>
      </c>
      <c r="K145" s="123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</row>
    <row r="146" spans="1:24" s="4" customFormat="1" ht="28.5" customHeight="1">
      <c r="A146" s="12" t="s">
        <v>77</v>
      </c>
      <c r="B146" s="13">
        <v>303</v>
      </c>
      <c r="C146" s="55" t="s">
        <v>21</v>
      </c>
      <c r="D146" s="55" t="s">
        <v>8</v>
      </c>
      <c r="E146" s="55" t="s">
        <v>138</v>
      </c>
      <c r="F146" s="55"/>
      <c r="G146" s="56"/>
      <c r="H146" s="56"/>
      <c r="I146" s="18">
        <f>I147</f>
        <v>44000</v>
      </c>
      <c r="J146" s="18">
        <f>J147</f>
        <v>44000</v>
      </c>
      <c r="K146" s="126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</row>
    <row r="147" spans="1:24" s="4" customFormat="1" ht="33.75" customHeight="1">
      <c r="A147" s="12" t="s">
        <v>175</v>
      </c>
      <c r="B147" s="13"/>
      <c r="C147" s="55" t="s">
        <v>21</v>
      </c>
      <c r="D147" s="55" t="s">
        <v>8</v>
      </c>
      <c r="E147" s="55" t="s">
        <v>138</v>
      </c>
      <c r="F147" s="55"/>
      <c r="G147" s="56"/>
      <c r="H147" s="56"/>
      <c r="I147" s="18">
        <v>44000</v>
      </c>
      <c r="J147" s="18">
        <v>44000</v>
      </c>
      <c r="K147" s="126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</row>
    <row r="148" spans="1:24" s="7" customFormat="1" ht="27.75" customHeight="1">
      <c r="A148" s="37" t="s">
        <v>35</v>
      </c>
      <c r="B148" s="38">
        <v>303</v>
      </c>
      <c r="C148" s="53" t="s">
        <v>24</v>
      </c>
      <c r="D148" s="53" t="s">
        <v>48</v>
      </c>
      <c r="E148" s="53"/>
      <c r="F148" s="53"/>
      <c r="G148" s="54" t="e">
        <f>#REF!+#REF!+G154+#REF!+#REF!</f>
        <v>#REF!</v>
      </c>
      <c r="H148" s="54" t="e">
        <f>#REF!+#REF!+H154+#REF!+#REF!</f>
        <v>#REF!</v>
      </c>
      <c r="I148" s="21">
        <f>I154+I163+I149</f>
        <v>3849967.02</v>
      </c>
      <c r="J148" s="21">
        <f>J154+J163+J149</f>
        <v>3155001.99</v>
      </c>
      <c r="K148" s="51">
        <f>J148/I148</f>
        <v>0.8194880562898952</v>
      </c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</row>
    <row r="149" spans="1:19" s="7" customFormat="1" ht="19.5">
      <c r="A149" s="73" t="s">
        <v>166</v>
      </c>
      <c r="B149" s="39">
        <v>303</v>
      </c>
      <c r="C149" s="74" t="s">
        <v>24</v>
      </c>
      <c r="D149" s="74" t="s">
        <v>8</v>
      </c>
      <c r="E149" s="75"/>
      <c r="F149" s="53"/>
      <c r="G149" s="54"/>
      <c r="H149" s="54"/>
      <c r="I149" s="21">
        <f aca="true" t="shared" si="2" ref="I149:J152">+I150</f>
        <v>372481.62</v>
      </c>
      <c r="J149" s="21">
        <f t="shared" si="2"/>
        <v>372481.62</v>
      </c>
      <c r="K149" s="51"/>
      <c r="L149" s="28"/>
      <c r="M149" s="28"/>
      <c r="N149" s="28"/>
      <c r="O149" s="28"/>
      <c r="P149" s="28"/>
      <c r="Q149" s="28"/>
      <c r="R149" s="28"/>
      <c r="S149" s="28"/>
    </row>
    <row r="150" spans="1:19" s="7" customFormat="1" ht="16.5">
      <c r="A150" s="80" t="s">
        <v>147</v>
      </c>
      <c r="B150" s="39">
        <v>303</v>
      </c>
      <c r="C150" s="74" t="s">
        <v>24</v>
      </c>
      <c r="D150" s="74" t="s">
        <v>8</v>
      </c>
      <c r="E150" s="75" t="s">
        <v>167</v>
      </c>
      <c r="F150" s="53"/>
      <c r="G150" s="54"/>
      <c r="H150" s="54"/>
      <c r="I150" s="21">
        <f t="shared" si="2"/>
        <v>372481.62</v>
      </c>
      <c r="J150" s="21">
        <f t="shared" si="2"/>
        <v>372481.62</v>
      </c>
      <c r="K150" s="51"/>
      <c r="L150" s="28"/>
      <c r="M150" s="28"/>
      <c r="N150" s="28"/>
      <c r="O150" s="28"/>
      <c r="P150" s="28"/>
      <c r="Q150" s="28"/>
      <c r="R150" s="28"/>
      <c r="S150" s="28"/>
    </row>
    <row r="151" spans="1:19" s="7" customFormat="1" ht="16.5">
      <c r="A151" s="76" t="s">
        <v>168</v>
      </c>
      <c r="B151" s="14">
        <v>303</v>
      </c>
      <c r="C151" s="77" t="s">
        <v>24</v>
      </c>
      <c r="D151" s="77" t="s">
        <v>8</v>
      </c>
      <c r="E151" s="78" t="s">
        <v>169</v>
      </c>
      <c r="F151" s="53"/>
      <c r="G151" s="54"/>
      <c r="H151" s="54"/>
      <c r="I151" s="18">
        <f t="shared" si="2"/>
        <v>372481.62</v>
      </c>
      <c r="J151" s="18">
        <f t="shared" si="2"/>
        <v>372481.62</v>
      </c>
      <c r="K151" s="51"/>
      <c r="L151" s="28"/>
      <c r="M151" s="28"/>
      <c r="N151" s="28"/>
      <c r="O151" s="28"/>
      <c r="P151" s="28"/>
      <c r="Q151" s="28"/>
      <c r="R151" s="28"/>
      <c r="S151" s="28"/>
    </row>
    <row r="152" spans="1:19" s="7" customFormat="1" ht="16.5">
      <c r="A152" s="76" t="s">
        <v>37</v>
      </c>
      <c r="B152" s="13">
        <v>303</v>
      </c>
      <c r="C152" s="77" t="s">
        <v>24</v>
      </c>
      <c r="D152" s="77" t="s">
        <v>8</v>
      </c>
      <c r="E152" s="78" t="s">
        <v>145</v>
      </c>
      <c r="F152" s="53"/>
      <c r="G152" s="54"/>
      <c r="H152" s="54"/>
      <c r="I152" s="18">
        <f t="shared" si="2"/>
        <v>372481.62</v>
      </c>
      <c r="J152" s="18">
        <f t="shared" si="2"/>
        <v>372481.62</v>
      </c>
      <c r="K152" s="51"/>
      <c r="L152" s="28"/>
      <c r="M152" s="28"/>
      <c r="N152" s="28"/>
      <c r="O152" s="28"/>
      <c r="P152" s="28"/>
      <c r="Q152" s="28"/>
      <c r="R152" s="28"/>
      <c r="S152" s="28"/>
    </row>
    <row r="153" spans="1:19" s="7" customFormat="1" ht="16.5">
      <c r="A153" s="79" t="s">
        <v>170</v>
      </c>
      <c r="B153" s="14">
        <v>303</v>
      </c>
      <c r="C153" s="77" t="s">
        <v>24</v>
      </c>
      <c r="D153" s="77" t="s">
        <v>8</v>
      </c>
      <c r="E153" s="78" t="s">
        <v>145</v>
      </c>
      <c r="F153" s="55" t="s">
        <v>171</v>
      </c>
      <c r="G153" s="54"/>
      <c r="H153" s="54"/>
      <c r="I153" s="18">
        <v>372481.62</v>
      </c>
      <c r="J153" s="18">
        <v>372481.62</v>
      </c>
      <c r="K153" s="51"/>
      <c r="L153" s="28"/>
      <c r="M153" s="28"/>
      <c r="N153" s="28"/>
      <c r="O153" s="28"/>
      <c r="P153" s="28"/>
      <c r="Q153" s="28"/>
      <c r="R153" s="28"/>
      <c r="S153" s="28"/>
    </row>
    <row r="154" spans="1:19" s="9" customFormat="1" ht="15.75" customHeight="1">
      <c r="A154" s="37" t="s">
        <v>36</v>
      </c>
      <c r="B154" s="39">
        <v>303</v>
      </c>
      <c r="C154" s="53" t="s">
        <v>24</v>
      </c>
      <c r="D154" s="53" t="s">
        <v>11</v>
      </c>
      <c r="E154" s="53"/>
      <c r="F154" s="53"/>
      <c r="G154" s="54" t="e">
        <f>#REF!+#REF!+#REF!</f>
        <v>#REF!</v>
      </c>
      <c r="H154" s="54" t="e">
        <f>#REF!+#REF!+#REF!</f>
        <v>#REF!</v>
      </c>
      <c r="I154" s="21">
        <f>I157+I159+I162+I161</f>
        <v>2362385.4</v>
      </c>
      <c r="J154" s="21">
        <f>J157+J159+J162+J161</f>
        <v>2358349</v>
      </c>
      <c r="K154" s="132"/>
      <c r="L154" s="30"/>
      <c r="M154" s="30"/>
      <c r="N154" s="30"/>
      <c r="O154" s="30"/>
      <c r="P154" s="30"/>
      <c r="Q154" s="30"/>
      <c r="R154" s="30"/>
      <c r="S154" s="30"/>
    </row>
    <row r="155" spans="1:24" s="9" customFormat="1" ht="15.75" customHeight="1">
      <c r="A155" s="12" t="s">
        <v>147</v>
      </c>
      <c r="B155" s="13">
        <v>303</v>
      </c>
      <c r="C155" s="55" t="s">
        <v>24</v>
      </c>
      <c r="D155" s="55" t="s">
        <v>11</v>
      </c>
      <c r="E155" s="63" t="s">
        <v>146</v>
      </c>
      <c r="F155" s="55"/>
      <c r="G155" s="56"/>
      <c r="H155" s="56"/>
      <c r="I155" s="18">
        <f>I156</f>
        <v>36000</v>
      </c>
      <c r="J155" s="18">
        <f>J156</f>
        <v>36000</v>
      </c>
      <c r="K155" s="132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</row>
    <row r="156" spans="1:24" s="9" customFormat="1" ht="17.25" customHeight="1">
      <c r="A156" s="12" t="s">
        <v>37</v>
      </c>
      <c r="B156" s="13">
        <v>303</v>
      </c>
      <c r="C156" s="55" t="s">
        <v>24</v>
      </c>
      <c r="D156" s="55" t="s">
        <v>11</v>
      </c>
      <c r="E156" s="63" t="s">
        <v>145</v>
      </c>
      <c r="F156" s="55"/>
      <c r="G156" s="56"/>
      <c r="H156" s="56"/>
      <c r="I156" s="18">
        <f>I157</f>
        <v>36000</v>
      </c>
      <c r="J156" s="18">
        <f>J157</f>
        <v>36000</v>
      </c>
      <c r="K156" s="132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</row>
    <row r="157" spans="1:24" s="9" customFormat="1" ht="28.5" customHeight="1">
      <c r="A157" s="12" t="s">
        <v>170</v>
      </c>
      <c r="B157" s="14">
        <v>303</v>
      </c>
      <c r="C157" s="55" t="s">
        <v>24</v>
      </c>
      <c r="D157" s="55" t="s">
        <v>11</v>
      </c>
      <c r="E157" s="63" t="s">
        <v>145</v>
      </c>
      <c r="F157" s="55" t="s">
        <v>61</v>
      </c>
      <c r="G157" s="56"/>
      <c r="H157" s="56"/>
      <c r="I157" s="18">
        <v>36000</v>
      </c>
      <c r="J157" s="18">
        <v>36000</v>
      </c>
      <c r="K157" s="132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</row>
    <row r="158" spans="1:24" s="2" customFormat="1" ht="21.75" customHeight="1">
      <c r="A158" s="37" t="s">
        <v>148</v>
      </c>
      <c r="B158" s="38">
        <v>303</v>
      </c>
      <c r="C158" s="53" t="s">
        <v>24</v>
      </c>
      <c r="D158" s="53" t="s">
        <v>11</v>
      </c>
      <c r="E158" s="114" t="s">
        <v>149</v>
      </c>
      <c r="F158" s="53"/>
      <c r="G158" s="54"/>
      <c r="H158" s="54"/>
      <c r="I158" s="21">
        <f>I159</f>
        <v>50000</v>
      </c>
      <c r="J158" s="21">
        <f>J159</f>
        <v>50000</v>
      </c>
      <c r="K158" s="123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</row>
    <row r="159" spans="1:24" s="4" customFormat="1" ht="33.75" customHeight="1">
      <c r="A159" s="12" t="s">
        <v>170</v>
      </c>
      <c r="B159" s="14">
        <v>303</v>
      </c>
      <c r="C159" s="55" t="s">
        <v>24</v>
      </c>
      <c r="D159" s="55" t="s">
        <v>11</v>
      </c>
      <c r="E159" s="63" t="s">
        <v>149</v>
      </c>
      <c r="F159" s="55" t="s">
        <v>61</v>
      </c>
      <c r="G159" s="56">
        <f>'[1]главы'!H576</f>
        <v>14093</v>
      </c>
      <c r="H159" s="56">
        <f>'[1]главы'!I576</f>
        <v>0</v>
      </c>
      <c r="I159" s="18">
        <v>50000</v>
      </c>
      <c r="J159" s="18">
        <v>50000</v>
      </c>
      <c r="K159" s="126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</row>
    <row r="160" spans="1:24" s="40" customFormat="1" ht="15.75" customHeight="1">
      <c r="A160" s="37" t="s">
        <v>79</v>
      </c>
      <c r="B160" s="38">
        <v>303</v>
      </c>
      <c r="C160" s="53" t="s">
        <v>24</v>
      </c>
      <c r="D160" s="53" t="s">
        <v>11</v>
      </c>
      <c r="E160" s="114" t="s">
        <v>151</v>
      </c>
      <c r="F160" s="53"/>
      <c r="G160" s="54"/>
      <c r="H160" s="54"/>
      <c r="I160" s="21">
        <f>I162+I161</f>
        <v>2276385.4</v>
      </c>
      <c r="J160" s="21">
        <f>J162+J161</f>
        <v>2272349</v>
      </c>
      <c r="K160" s="123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</row>
    <row r="161" spans="1:24" s="4" customFormat="1" ht="33" customHeight="1">
      <c r="A161" s="12" t="s">
        <v>82</v>
      </c>
      <c r="B161" s="13">
        <v>303</v>
      </c>
      <c r="C161" s="55" t="s">
        <v>24</v>
      </c>
      <c r="D161" s="55" t="s">
        <v>11</v>
      </c>
      <c r="E161" s="63" t="s">
        <v>150</v>
      </c>
      <c r="F161" s="55" t="s">
        <v>54</v>
      </c>
      <c r="G161" s="56"/>
      <c r="H161" s="56"/>
      <c r="I161" s="18">
        <v>21985.4</v>
      </c>
      <c r="J161" s="18">
        <v>17949</v>
      </c>
      <c r="K161" s="126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</row>
    <row r="162" spans="1:24" s="4" customFormat="1" ht="33" customHeight="1">
      <c r="A162" s="12" t="s">
        <v>84</v>
      </c>
      <c r="B162" s="13">
        <v>303</v>
      </c>
      <c r="C162" s="55" t="s">
        <v>24</v>
      </c>
      <c r="D162" s="55" t="s">
        <v>11</v>
      </c>
      <c r="E162" s="63" t="s">
        <v>150</v>
      </c>
      <c r="F162" s="55" t="s">
        <v>61</v>
      </c>
      <c r="G162" s="56"/>
      <c r="H162" s="56"/>
      <c r="I162" s="18">
        <v>2254400</v>
      </c>
      <c r="J162" s="18">
        <v>2254400</v>
      </c>
      <c r="K162" s="126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</row>
    <row r="163" spans="1:24" s="40" customFormat="1" ht="15.75" customHeight="1">
      <c r="A163" s="37" t="s">
        <v>45</v>
      </c>
      <c r="B163" s="39">
        <v>303</v>
      </c>
      <c r="C163" s="53" t="s">
        <v>24</v>
      </c>
      <c r="D163" s="53" t="s">
        <v>14</v>
      </c>
      <c r="E163" s="53"/>
      <c r="F163" s="53"/>
      <c r="G163" s="54"/>
      <c r="H163" s="54"/>
      <c r="I163" s="21">
        <f>I164</f>
        <v>1115100</v>
      </c>
      <c r="J163" s="21">
        <f>J164</f>
        <v>424171.37</v>
      </c>
      <c r="K163" s="123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</row>
    <row r="164" spans="1:24" s="4" customFormat="1" ht="54" customHeight="1">
      <c r="A164" s="12" t="s">
        <v>202</v>
      </c>
      <c r="B164" s="13">
        <v>303</v>
      </c>
      <c r="C164" s="55" t="s">
        <v>24</v>
      </c>
      <c r="D164" s="55" t="s">
        <v>14</v>
      </c>
      <c r="E164" s="63" t="s">
        <v>152</v>
      </c>
      <c r="F164" s="55"/>
      <c r="G164" s="56"/>
      <c r="H164" s="56"/>
      <c r="I164" s="18">
        <v>1115100</v>
      </c>
      <c r="J164" s="18">
        <f>J165+J166</f>
        <v>424171.37</v>
      </c>
      <c r="K164" s="126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</row>
    <row r="165" spans="1:24" s="4" customFormat="1" ht="36.75" customHeight="1">
      <c r="A165" s="12" t="s">
        <v>82</v>
      </c>
      <c r="B165" s="13">
        <v>303</v>
      </c>
      <c r="C165" s="55" t="s">
        <v>24</v>
      </c>
      <c r="D165" s="55" t="s">
        <v>14</v>
      </c>
      <c r="E165" s="63" t="s">
        <v>152</v>
      </c>
      <c r="F165" s="55" t="s">
        <v>54</v>
      </c>
      <c r="G165" s="56"/>
      <c r="H165" s="56"/>
      <c r="I165" s="18">
        <v>20000</v>
      </c>
      <c r="J165" s="18">
        <v>10864.75</v>
      </c>
      <c r="K165" s="126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</row>
    <row r="166" spans="1:24" s="4" customFormat="1" ht="35.25" customHeight="1">
      <c r="A166" s="12" t="s">
        <v>170</v>
      </c>
      <c r="B166" s="13">
        <v>303</v>
      </c>
      <c r="C166" s="55" t="s">
        <v>24</v>
      </c>
      <c r="D166" s="55" t="s">
        <v>14</v>
      </c>
      <c r="E166" s="63" t="s">
        <v>152</v>
      </c>
      <c r="F166" s="55" t="s">
        <v>61</v>
      </c>
      <c r="G166" s="56"/>
      <c r="H166" s="56"/>
      <c r="I166" s="18">
        <v>1095100</v>
      </c>
      <c r="J166" s="18">
        <v>413306.62</v>
      </c>
      <c r="K166" s="126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</row>
    <row r="167" spans="1:24" s="4" customFormat="1" ht="23.25" customHeight="1">
      <c r="A167" s="37" t="s">
        <v>39</v>
      </c>
      <c r="B167" s="39">
        <v>303</v>
      </c>
      <c r="C167" s="53" t="s">
        <v>40</v>
      </c>
      <c r="D167" s="53" t="s">
        <v>48</v>
      </c>
      <c r="E167" s="53"/>
      <c r="F167" s="53"/>
      <c r="G167" s="54"/>
      <c r="H167" s="54"/>
      <c r="I167" s="64">
        <f>I168</f>
        <v>10100</v>
      </c>
      <c r="J167" s="64">
        <f>J168</f>
        <v>10100</v>
      </c>
      <c r="K167" s="51">
        <f>J167/I167</f>
        <v>1</v>
      </c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</row>
    <row r="168" spans="1:24" s="4" customFormat="1" ht="15.75" customHeight="1">
      <c r="A168" s="12" t="s">
        <v>41</v>
      </c>
      <c r="B168" s="13">
        <v>303</v>
      </c>
      <c r="C168" s="55" t="s">
        <v>40</v>
      </c>
      <c r="D168" s="55" t="s">
        <v>9</v>
      </c>
      <c r="E168" s="55"/>
      <c r="F168" s="55"/>
      <c r="G168" s="56"/>
      <c r="H168" s="56"/>
      <c r="I168" s="22">
        <f>I169</f>
        <v>10100</v>
      </c>
      <c r="J168" s="22">
        <f>J169</f>
        <v>10100</v>
      </c>
      <c r="K168" s="123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</row>
    <row r="169" spans="1:24" s="4" customFormat="1" ht="15.75" customHeight="1">
      <c r="A169" s="12" t="s">
        <v>80</v>
      </c>
      <c r="B169" s="13">
        <v>303</v>
      </c>
      <c r="C169" s="55" t="s">
        <v>40</v>
      </c>
      <c r="D169" s="55" t="s">
        <v>9</v>
      </c>
      <c r="E169" s="63" t="s">
        <v>200</v>
      </c>
      <c r="F169" s="55"/>
      <c r="G169" s="56"/>
      <c r="H169" s="56"/>
      <c r="I169" s="22">
        <f>I171</f>
        <v>10100</v>
      </c>
      <c r="J169" s="22">
        <f>J171</f>
        <v>10100</v>
      </c>
      <c r="K169" s="123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</row>
    <row r="170" spans="1:24" s="4" customFormat="1" ht="18.75" customHeight="1">
      <c r="A170" s="12" t="s">
        <v>78</v>
      </c>
      <c r="B170" s="14">
        <v>303</v>
      </c>
      <c r="C170" s="55" t="s">
        <v>40</v>
      </c>
      <c r="D170" s="55" t="s">
        <v>9</v>
      </c>
      <c r="E170" s="63" t="s">
        <v>200</v>
      </c>
      <c r="F170" s="55"/>
      <c r="G170" s="56"/>
      <c r="H170" s="56"/>
      <c r="I170" s="22">
        <f>I171</f>
        <v>10100</v>
      </c>
      <c r="J170" s="22">
        <f>J171</f>
        <v>10100</v>
      </c>
      <c r="K170" s="123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</row>
    <row r="171" spans="1:24" s="4" customFormat="1" ht="34.5" customHeight="1">
      <c r="A171" s="12" t="s">
        <v>82</v>
      </c>
      <c r="B171" s="13">
        <v>303</v>
      </c>
      <c r="C171" s="55" t="s">
        <v>40</v>
      </c>
      <c r="D171" s="55" t="s">
        <v>9</v>
      </c>
      <c r="E171" s="63" t="s">
        <v>200</v>
      </c>
      <c r="F171" s="55" t="s">
        <v>54</v>
      </c>
      <c r="G171" s="56"/>
      <c r="H171" s="56"/>
      <c r="I171" s="22">
        <v>10100</v>
      </c>
      <c r="J171" s="22">
        <v>10100</v>
      </c>
      <c r="K171" s="123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</row>
    <row r="172" spans="1:24" s="4" customFormat="1" ht="39" customHeight="1">
      <c r="A172" s="37" t="s">
        <v>65</v>
      </c>
      <c r="B172" s="38">
        <v>303</v>
      </c>
      <c r="C172" s="53"/>
      <c r="D172" s="53"/>
      <c r="E172" s="53"/>
      <c r="F172" s="53"/>
      <c r="G172" s="54"/>
      <c r="H172" s="54"/>
      <c r="I172" s="65">
        <f aca="true" t="shared" si="3" ref="I172:J174">I173</f>
        <v>4069332.7800000003</v>
      </c>
      <c r="J172" s="65">
        <f t="shared" si="3"/>
        <v>3985590.39</v>
      </c>
      <c r="K172" s="51">
        <f>J172/I172</f>
        <v>0.9794211005765913</v>
      </c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</row>
    <row r="173" spans="1:13" s="27" customFormat="1" ht="51" customHeight="1">
      <c r="A173" s="83" t="s">
        <v>10</v>
      </c>
      <c r="B173" s="110">
        <v>303</v>
      </c>
      <c r="C173" s="84" t="s">
        <v>8</v>
      </c>
      <c r="D173" s="84" t="s">
        <v>11</v>
      </c>
      <c r="E173" s="84"/>
      <c r="F173" s="84"/>
      <c r="G173" s="111" t="e">
        <f>G175</f>
        <v>#REF!</v>
      </c>
      <c r="H173" s="111" t="e">
        <f>H175</f>
        <v>#REF!</v>
      </c>
      <c r="I173" s="116">
        <f t="shared" si="3"/>
        <v>4069332.7800000003</v>
      </c>
      <c r="J173" s="116">
        <f t="shared" si="3"/>
        <v>3985590.39</v>
      </c>
      <c r="K173" s="134"/>
      <c r="L173" s="31"/>
      <c r="M173" s="31"/>
    </row>
    <row r="174" spans="1:13" s="5" customFormat="1" ht="50.25" customHeight="1">
      <c r="A174" s="83" t="s">
        <v>49</v>
      </c>
      <c r="B174" s="113">
        <v>303</v>
      </c>
      <c r="C174" s="84" t="s">
        <v>8</v>
      </c>
      <c r="D174" s="84" t="s">
        <v>11</v>
      </c>
      <c r="E174" s="84" t="s">
        <v>154</v>
      </c>
      <c r="F174" s="84"/>
      <c r="G174" s="111"/>
      <c r="H174" s="111"/>
      <c r="I174" s="116">
        <f t="shared" si="3"/>
        <v>4069332.7800000003</v>
      </c>
      <c r="J174" s="116">
        <f t="shared" si="3"/>
        <v>3985590.39</v>
      </c>
      <c r="K174" s="127"/>
      <c r="L174" s="32"/>
      <c r="M174" s="32"/>
    </row>
    <row r="175" spans="1:11" s="5" customFormat="1" ht="15.75" customHeight="1">
      <c r="A175" s="83" t="s">
        <v>12</v>
      </c>
      <c r="B175" s="110">
        <v>303</v>
      </c>
      <c r="C175" s="84" t="s">
        <v>8</v>
      </c>
      <c r="D175" s="84" t="s">
        <v>11</v>
      </c>
      <c r="E175" s="84" t="s">
        <v>154</v>
      </c>
      <c r="F175" s="84"/>
      <c r="G175" s="111" t="e">
        <f>SUM(G176:G180)</f>
        <v>#REF!</v>
      </c>
      <c r="H175" s="111" t="e">
        <f>SUM(H176:H180)</f>
        <v>#REF!</v>
      </c>
      <c r="I175" s="116">
        <f>SUM(I176:I182)</f>
        <v>4069332.7800000003</v>
      </c>
      <c r="J175" s="116">
        <f>SUM(J176:J182)</f>
        <v>3985590.39</v>
      </c>
      <c r="K175" s="127"/>
    </row>
    <row r="176" spans="1:11" s="5" customFormat="1" ht="16.5">
      <c r="A176" s="83" t="s">
        <v>95</v>
      </c>
      <c r="B176" s="110">
        <v>303</v>
      </c>
      <c r="C176" s="84" t="s">
        <v>8</v>
      </c>
      <c r="D176" s="84" t="s">
        <v>11</v>
      </c>
      <c r="E176" s="84" t="s">
        <v>153</v>
      </c>
      <c r="F176" s="84" t="s">
        <v>52</v>
      </c>
      <c r="G176" s="111">
        <f>'[1]главы'!H738</f>
        <v>54446</v>
      </c>
      <c r="H176" s="111">
        <f>'[1]главы'!I738</f>
        <v>0</v>
      </c>
      <c r="I176" s="116">
        <v>1865066.52</v>
      </c>
      <c r="J176" s="102">
        <v>1865066.52</v>
      </c>
      <c r="K176" s="127"/>
    </row>
    <row r="177" spans="1:11" s="5" customFormat="1" ht="34.5" customHeight="1">
      <c r="A177" s="83" t="s">
        <v>81</v>
      </c>
      <c r="B177" s="113">
        <v>303</v>
      </c>
      <c r="C177" s="84" t="s">
        <v>8</v>
      </c>
      <c r="D177" s="84" t="s">
        <v>11</v>
      </c>
      <c r="E177" s="84" t="s">
        <v>153</v>
      </c>
      <c r="F177" s="84" t="s">
        <v>53</v>
      </c>
      <c r="G177" s="111">
        <f>'[1]главы'!H739</f>
        <v>1600</v>
      </c>
      <c r="H177" s="111">
        <f>'[1]главы'!I739</f>
        <v>21</v>
      </c>
      <c r="I177" s="116">
        <v>0</v>
      </c>
      <c r="J177" s="102">
        <v>0</v>
      </c>
      <c r="K177" s="127"/>
    </row>
    <row r="178" spans="1:11" s="5" customFormat="1" ht="53.25" customHeight="1">
      <c r="A178" s="83" t="s">
        <v>68</v>
      </c>
      <c r="B178" s="113">
        <v>303</v>
      </c>
      <c r="C178" s="84" t="s">
        <v>8</v>
      </c>
      <c r="D178" s="84" t="s">
        <v>11</v>
      </c>
      <c r="E178" s="84" t="s">
        <v>153</v>
      </c>
      <c r="F178" s="84" t="s">
        <v>67</v>
      </c>
      <c r="G178" s="111"/>
      <c r="H178" s="111"/>
      <c r="I178" s="116">
        <v>1043530</v>
      </c>
      <c r="J178" s="102">
        <v>1043530</v>
      </c>
      <c r="K178" s="127"/>
    </row>
    <row r="179" spans="1:11" s="5" customFormat="1" ht="53.25" customHeight="1">
      <c r="A179" s="83" t="s">
        <v>93</v>
      </c>
      <c r="B179" s="113">
        <v>303</v>
      </c>
      <c r="C179" s="84" t="s">
        <v>8</v>
      </c>
      <c r="D179" s="84" t="s">
        <v>11</v>
      </c>
      <c r="E179" s="84" t="s">
        <v>153</v>
      </c>
      <c r="F179" s="84" t="s">
        <v>94</v>
      </c>
      <c r="G179" s="111"/>
      <c r="H179" s="111"/>
      <c r="I179" s="116">
        <v>464686.1</v>
      </c>
      <c r="J179" s="102">
        <v>464686.1</v>
      </c>
      <c r="K179" s="127"/>
    </row>
    <row r="180" spans="1:11" s="5" customFormat="1" ht="34.5" customHeight="1">
      <c r="A180" s="83" t="s">
        <v>82</v>
      </c>
      <c r="B180" s="110">
        <v>303</v>
      </c>
      <c r="C180" s="84" t="s">
        <v>8</v>
      </c>
      <c r="D180" s="84" t="s">
        <v>11</v>
      </c>
      <c r="E180" s="84" t="s">
        <v>153</v>
      </c>
      <c r="F180" s="84" t="s">
        <v>54</v>
      </c>
      <c r="G180" s="111" t="e">
        <f>'[1]главы'!H741</f>
        <v>#REF!</v>
      </c>
      <c r="H180" s="111" t="e">
        <f>'[1]главы'!I741</f>
        <v>#REF!</v>
      </c>
      <c r="I180" s="116">
        <v>695695.16</v>
      </c>
      <c r="J180" s="102">
        <v>611952.77</v>
      </c>
      <c r="K180" s="127"/>
    </row>
    <row r="181" spans="1:11" s="5" customFormat="1" ht="16.5">
      <c r="A181" s="83" t="s">
        <v>101</v>
      </c>
      <c r="B181" s="110">
        <v>303</v>
      </c>
      <c r="C181" s="84" t="s">
        <v>8</v>
      </c>
      <c r="D181" s="84" t="s">
        <v>11</v>
      </c>
      <c r="E181" s="84" t="s">
        <v>153</v>
      </c>
      <c r="F181" s="84" t="s">
        <v>102</v>
      </c>
      <c r="G181" s="111"/>
      <c r="H181" s="111"/>
      <c r="I181" s="116">
        <v>0</v>
      </c>
      <c r="J181" s="102">
        <v>0</v>
      </c>
      <c r="K181" s="127"/>
    </row>
    <row r="182" spans="1:11" s="5" customFormat="1" ht="16.5">
      <c r="A182" s="83" t="s">
        <v>103</v>
      </c>
      <c r="B182" s="110">
        <v>303</v>
      </c>
      <c r="C182" s="84" t="s">
        <v>8</v>
      </c>
      <c r="D182" s="84" t="s">
        <v>11</v>
      </c>
      <c r="E182" s="84" t="s">
        <v>153</v>
      </c>
      <c r="F182" s="84" t="s">
        <v>104</v>
      </c>
      <c r="G182" s="111"/>
      <c r="H182" s="111"/>
      <c r="I182" s="116">
        <v>355</v>
      </c>
      <c r="J182" s="102">
        <v>355</v>
      </c>
      <c r="K182" s="127"/>
    </row>
    <row r="183" spans="1:24" s="11" customFormat="1" ht="40.5" customHeight="1">
      <c r="A183" s="37" t="s">
        <v>66</v>
      </c>
      <c r="B183" s="38">
        <v>303</v>
      </c>
      <c r="C183" s="53"/>
      <c r="D183" s="53"/>
      <c r="E183" s="53"/>
      <c r="F183" s="53"/>
      <c r="G183" s="54"/>
      <c r="H183" s="54"/>
      <c r="I183" s="65">
        <f aca="true" t="shared" si="4" ref="I183:J185">I184</f>
        <v>2919671.1199999996</v>
      </c>
      <c r="J183" s="65">
        <f t="shared" si="4"/>
        <v>2907095.5999999996</v>
      </c>
      <c r="K183" s="135">
        <f>J183/I183</f>
        <v>0.9956928299513406</v>
      </c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</row>
    <row r="184" spans="1:24" s="3" customFormat="1" ht="33.75" customHeight="1">
      <c r="A184" s="12" t="s">
        <v>16</v>
      </c>
      <c r="B184" s="13">
        <v>303</v>
      </c>
      <c r="C184" s="55" t="s">
        <v>8</v>
      </c>
      <c r="D184" s="55" t="s">
        <v>17</v>
      </c>
      <c r="E184" s="55"/>
      <c r="F184" s="55"/>
      <c r="G184" s="56" t="e">
        <f>#REF!+G185</f>
        <v>#REF!</v>
      </c>
      <c r="H184" s="56" t="e">
        <f>#REF!+H185</f>
        <v>#REF!</v>
      </c>
      <c r="I184" s="66">
        <f t="shared" si="4"/>
        <v>2919671.1199999996</v>
      </c>
      <c r="J184" s="18">
        <f t="shared" si="4"/>
        <v>2907095.5999999996</v>
      </c>
      <c r="K184" s="129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</row>
    <row r="185" spans="1:11" ht="51" customHeight="1">
      <c r="A185" s="58" t="s">
        <v>49</v>
      </c>
      <c r="B185" s="14">
        <v>303</v>
      </c>
      <c r="C185" s="55" t="s">
        <v>8</v>
      </c>
      <c r="D185" s="55" t="s">
        <v>17</v>
      </c>
      <c r="E185" s="63" t="s">
        <v>156</v>
      </c>
      <c r="F185" s="55"/>
      <c r="G185" s="56" t="e">
        <f>SUM(G187:G187)</f>
        <v>#REF!</v>
      </c>
      <c r="H185" s="56" t="e">
        <f>SUM(H187:H187)</f>
        <v>#REF!</v>
      </c>
      <c r="I185" s="66">
        <f t="shared" si="4"/>
        <v>2919671.1199999996</v>
      </c>
      <c r="J185" s="18">
        <f t="shared" si="4"/>
        <v>2907095.5999999996</v>
      </c>
      <c r="K185" s="126"/>
    </row>
    <row r="186" spans="1:11" ht="15.75" customHeight="1">
      <c r="A186" s="12" t="s">
        <v>12</v>
      </c>
      <c r="B186" s="13">
        <v>303</v>
      </c>
      <c r="C186" s="55" t="s">
        <v>8</v>
      </c>
      <c r="D186" s="55" t="s">
        <v>17</v>
      </c>
      <c r="E186" s="63" t="s">
        <v>155</v>
      </c>
      <c r="F186" s="55"/>
      <c r="G186" s="56"/>
      <c r="H186" s="56"/>
      <c r="I186" s="66">
        <f>SUM(I187:I191)</f>
        <v>2919671.1199999996</v>
      </c>
      <c r="J186" s="18">
        <f>SUM(J187:J191)</f>
        <v>2907095.5999999996</v>
      </c>
      <c r="K186" s="126"/>
    </row>
    <row r="187" spans="1:24" s="4" customFormat="1" ht="16.5">
      <c r="A187" s="12" t="s">
        <v>95</v>
      </c>
      <c r="B187" s="13">
        <v>303</v>
      </c>
      <c r="C187" s="55" t="s">
        <v>8</v>
      </c>
      <c r="D187" s="55" t="s">
        <v>17</v>
      </c>
      <c r="E187" s="63" t="s">
        <v>155</v>
      </c>
      <c r="F187" s="55" t="s">
        <v>52</v>
      </c>
      <c r="G187" s="56" t="e">
        <f>'[1]главы'!H718</f>
        <v>#REF!</v>
      </c>
      <c r="H187" s="56" t="e">
        <f>'[1]главы'!I718</f>
        <v>#REF!</v>
      </c>
      <c r="I187" s="66">
        <v>2116265.53</v>
      </c>
      <c r="J187" s="18">
        <v>2116265.53</v>
      </c>
      <c r="K187" s="126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</row>
    <row r="188" spans="1:11" ht="36" customHeight="1">
      <c r="A188" s="58" t="s">
        <v>81</v>
      </c>
      <c r="B188" s="14">
        <v>303</v>
      </c>
      <c r="C188" s="55" t="s">
        <v>8</v>
      </c>
      <c r="D188" s="55" t="s">
        <v>17</v>
      </c>
      <c r="E188" s="63" t="s">
        <v>155</v>
      </c>
      <c r="F188" s="55" t="s">
        <v>53</v>
      </c>
      <c r="G188" s="56"/>
      <c r="H188" s="56"/>
      <c r="I188" s="66">
        <v>91580</v>
      </c>
      <c r="J188" s="18">
        <v>91580</v>
      </c>
      <c r="K188" s="126"/>
    </row>
    <row r="189" spans="1:11" ht="49.5">
      <c r="A189" s="12" t="s">
        <v>93</v>
      </c>
      <c r="B189" s="14">
        <v>303</v>
      </c>
      <c r="C189" s="55" t="s">
        <v>8</v>
      </c>
      <c r="D189" s="55" t="s">
        <v>17</v>
      </c>
      <c r="E189" s="63" t="s">
        <v>155</v>
      </c>
      <c r="F189" s="55" t="s">
        <v>94</v>
      </c>
      <c r="G189" s="56"/>
      <c r="H189" s="56"/>
      <c r="I189" s="66">
        <v>526040.59</v>
      </c>
      <c r="J189" s="18">
        <v>526040.29</v>
      </c>
      <c r="K189" s="126"/>
    </row>
    <row r="190" spans="1:17" ht="35.25" customHeight="1">
      <c r="A190" s="58" t="s">
        <v>82</v>
      </c>
      <c r="B190" s="15" t="s">
        <v>63</v>
      </c>
      <c r="C190" s="55" t="s">
        <v>8</v>
      </c>
      <c r="D190" s="55" t="s">
        <v>17</v>
      </c>
      <c r="E190" s="63" t="s">
        <v>155</v>
      </c>
      <c r="F190" s="55" t="s">
        <v>54</v>
      </c>
      <c r="G190" s="56"/>
      <c r="H190" s="56"/>
      <c r="I190" s="66">
        <v>185660</v>
      </c>
      <c r="J190" s="18">
        <v>173084.78</v>
      </c>
      <c r="K190" s="126"/>
      <c r="L190" s="33"/>
      <c r="N190" s="24"/>
      <c r="O190" s="24"/>
      <c r="P190" s="24"/>
      <c r="Q190" s="24"/>
    </row>
    <row r="191" spans="1:17" ht="35.25" customHeight="1">
      <c r="A191" s="12" t="s">
        <v>103</v>
      </c>
      <c r="B191" s="15" t="s">
        <v>63</v>
      </c>
      <c r="C191" s="55" t="s">
        <v>8</v>
      </c>
      <c r="D191" s="55" t="s">
        <v>17</v>
      </c>
      <c r="E191" s="63" t="s">
        <v>155</v>
      </c>
      <c r="F191" s="55" t="s">
        <v>104</v>
      </c>
      <c r="G191" s="56"/>
      <c r="H191" s="56"/>
      <c r="I191" s="66">
        <v>125</v>
      </c>
      <c r="J191" s="18">
        <v>125</v>
      </c>
      <c r="K191" s="126"/>
      <c r="L191" s="33"/>
      <c r="N191" s="27"/>
      <c r="O191" s="27"/>
      <c r="P191" s="27"/>
      <c r="Q191" s="27"/>
    </row>
    <row r="192" spans="1:12" ht="24.75" customHeight="1">
      <c r="A192" s="67" t="s">
        <v>38</v>
      </c>
      <c r="B192" s="53"/>
      <c r="C192" s="53"/>
      <c r="D192" s="53"/>
      <c r="E192" s="53"/>
      <c r="F192" s="53"/>
      <c r="G192" s="54" t="e">
        <f>#REF!+G148+#REF!+G132+G94+#REF!+#REF!+G72+G60+G9</f>
        <v>#REF!</v>
      </c>
      <c r="H192" s="54" t="e">
        <f>#REF!+H148+#REF!+H132+H94+#REF!+#REF!+H72+H60+H9</f>
        <v>#REF!</v>
      </c>
      <c r="I192" s="65">
        <f>I167+I148+I132+I94+I84+I72+I9+I173+I184+I145+I60</f>
        <v>128378256.33000001</v>
      </c>
      <c r="J192" s="65">
        <f>J167+J148+J132+J94+J84+J72+J60+J9+J173+J184+J145</f>
        <v>123598828.25</v>
      </c>
      <c r="K192" s="51">
        <f>J192/I192</f>
        <v>0.9627707353516755</v>
      </c>
      <c r="L192" s="34"/>
    </row>
    <row r="193" spans="1:13" ht="15.75">
      <c r="A193" s="42"/>
      <c r="B193" s="42"/>
      <c r="C193" s="43"/>
      <c r="D193" s="43"/>
      <c r="E193" s="43"/>
      <c r="F193" s="68"/>
      <c r="G193" s="69"/>
      <c r="H193" s="69"/>
      <c r="L193" s="35"/>
      <c r="M193" s="35"/>
    </row>
    <row r="194" spans="1:13" ht="15.75">
      <c r="A194" s="42"/>
      <c r="B194" s="42"/>
      <c r="C194" s="42"/>
      <c r="D194" s="42"/>
      <c r="E194" s="42"/>
      <c r="F194" s="69"/>
      <c r="G194" s="69"/>
      <c r="H194" s="69"/>
      <c r="I194" s="70"/>
      <c r="L194" s="35"/>
      <c r="M194" s="35"/>
    </row>
    <row r="195" spans="1:17" ht="18.75">
      <c r="A195" s="42"/>
      <c r="B195" s="42"/>
      <c r="C195" s="42"/>
      <c r="D195" s="42"/>
      <c r="E195" s="42"/>
      <c r="F195" s="69"/>
      <c r="G195" s="69"/>
      <c r="H195" s="69"/>
      <c r="I195" s="71"/>
      <c r="L195" s="33"/>
      <c r="N195" s="24"/>
      <c r="O195" s="24"/>
      <c r="P195" s="24"/>
      <c r="Q195" s="24"/>
    </row>
    <row r="196" spans="1:17" ht="15.75">
      <c r="A196" s="42"/>
      <c r="B196" s="42"/>
      <c r="C196" s="42"/>
      <c r="D196" s="42"/>
      <c r="E196" s="42"/>
      <c r="F196" s="69"/>
      <c r="G196" s="69"/>
      <c r="H196" s="69"/>
      <c r="I196" s="71"/>
      <c r="N196" s="27"/>
      <c r="O196" s="27"/>
      <c r="P196" s="27"/>
      <c r="Q196" s="27"/>
    </row>
    <row r="197" spans="1:9" ht="15.75">
      <c r="A197" s="42"/>
      <c r="B197" s="42"/>
      <c r="C197" s="42"/>
      <c r="D197" s="42"/>
      <c r="E197" s="42"/>
      <c r="F197" s="69"/>
      <c r="G197" s="69"/>
      <c r="H197" s="69"/>
      <c r="I197" s="71"/>
    </row>
    <row r="198" spans="1:9" ht="15.75">
      <c r="A198" s="42"/>
      <c r="B198" s="42"/>
      <c r="C198" s="42"/>
      <c r="D198" s="42"/>
      <c r="E198" s="42"/>
      <c r="F198" s="69"/>
      <c r="G198" s="69"/>
      <c r="H198" s="69"/>
      <c r="I198" s="71"/>
    </row>
    <row r="199" spans="1:9" ht="15.75">
      <c r="A199" s="42"/>
      <c r="B199" s="42"/>
      <c r="C199" s="42"/>
      <c r="D199" s="42"/>
      <c r="E199" s="42"/>
      <c r="F199" s="69"/>
      <c r="G199" s="69"/>
      <c r="H199" s="69"/>
      <c r="I199" s="71"/>
    </row>
    <row r="200" spans="1:9" ht="15.75">
      <c r="A200" s="42"/>
      <c r="B200" s="42"/>
      <c r="C200" s="42"/>
      <c r="D200" s="42"/>
      <c r="E200" s="42"/>
      <c r="F200" s="69"/>
      <c r="G200" s="69"/>
      <c r="H200" s="69"/>
      <c r="I200" s="69"/>
    </row>
    <row r="201" spans="1:9" ht="15.75">
      <c r="A201" s="42"/>
      <c r="B201" s="42"/>
      <c r="C201" s="42"/>
      <c r="D201" s="42"/>
      <c r="E201" s="42"/>
      <c r="F201" s="141"/>
      <c r="G201" s="141"/>
      <c r="H201" s="141"/>
      <c r="I201" s="141"/>
    </row>
  </sheetData>
  <sheetProtection/>
  <mergeCells count="14">
    <mergeCell ref="D5:D6"/>
    <mergeCell ref="C5:C6"/>
    <mergeCell ref="J5:J6"/>
    <mergeCell ref="K5:K6"/>
    <mergeCell ref="J1:K1"/>
    <mergeCell ref="A3:K3"/>
    <mergeCell ref="B5:B6"/>
    <mergeCell ref="F201:I201"/>
    <mergeCell ref="A5:A6"/>
    <mergeCell ref="I5:I6"/>
    <mergeCell ref="H5:H6"/>
    <mergeCell ref="G5:G6"/>
    <mergeCell ref="F5:F6"/>
    <mergeCell ref="E5:E6"/>
  </mergeCells>
  <printOptions/>
  <pageMargins left="0" right="0" top="0" bottom="0" header="0" footer="0"/>
  <pageSetup fitToHeight="0" fitToWidth="0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91"/>
  <sheetViews>
    <sheetView tabSelected="1" view="pageBreakPreview" zoomScale="90" zoomScaleNormal="75" zoomScaleSheetLayoutView="90" workbookViewId="0" topLeftCell="A1">
      <selection activeCell="J2" sqref="J2"/>
    </sheetView>
  </sheetViews>
  <sheetFormatPr defaultColWidth="9.140625" defaultRowHeight="12.75"/>
  <cols>
    <col min="1" max="1" width="81.00390625" style="41" customWidth="1"/>
    <col min="2" max="2" width="8.28125" style="41" customWidth="1"/>
    <col min="3" max="3" width="4.57421875" style="41" customWidth="1"/>
    <col min="4" max="4" width="4.7109375" style="41" customWidth="1"/>
    <col min="5" max="5" width="15.140625" style="41" customWidth="1"/>
    <col min="6" max="6" width="6.421875" style="41" customWidth="1"/>
    <col min="7" max="8" width="15.421875" style="41" hidden="1" customWidth="1"/>
    <col min="9" max="9" width="22.57421875" style="41" customWidth="1"/>
    <col min="10" max="10" width="21.57421875" style="44" customWidth="1"/>
    <col min="11" max="11" width="13.28125" style="44" customWidth="1"/>
    <col min="12" max="12" width="25.8515625" style="5" customWidth="1"/>
    <col min="13" max="13" width="23.57421875" style="5" customWidth="1"/>
    <col min="14" max="14" width="5.8515625" style="5" customWidth="1"/>
    <col min="15" max="15" width="17.28125" style="5" customWidth="1"/>
    <col min="16" max="16" width="13.421875" style="5" customWidth="1"/>
    <col min="17" max="17" width="18.00390625" style="5" customWidth="1"/>
    <col min="18" max="24" width="9.140625" style="5" customWidth="1"/>
  </cols>
  <sheetData>
    <row r="1" spans="4:11" ht="15.75">
      <c r="D1" s="42"/>
      <c r="E1" s="42"/>
      <c r="F1" s="43"/>
      <c r="G1" s="42"/>
      <c r="H1" s="42"/>
      <c r="I1" s="42"/>
      <c r="J1" s="155" t="s">
        <v>91</v>
      </c>
      <c r="K1" s="155"/>
    </row>
    <row r="2" spans="4:10" ht="15.75">
      <c r="D2" s="42"/>
      <c r="E2" s="42"/>
      <c r="F2" s="43"/>
      <c r="G2" s="42"/>
      <c r="H2" s="42"/>
      <c r="I2" s="42"/>
      <c r="J2" s="44" t="s">
        <v>214</v>
      </c>
    </row>
    <row r="3" spans="1:11" ht="27.75" customHeight="1">
      <c r="A3" s="138" t="s">
        <v>203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</row>
    <row r="4" ht="27.75" customHeight="1"/>
    <row r="5" spans="1:11" ht="26.25" customHeight="1">
      <c r="A5" s="142" t="s">
        <v>0</v>
      </c>
      <c r="B5" s="139" t="s">
        <v>62</v>
      </c>
      <c r="C5" s="148" t="s">
        <v>1</v>
      </c>
      <c r="D5" s="148" t="s">
        <v>2</v>
      </c>
      <c r="E5" s="148" t="s">
        <v>3</v>
      </c>
      <c r="F5" s="146" t="s">
        <v>4</v>
      </c>
      <c r="G5" s="144" t="s">
        <v>5</v>
      </c>
      <c r="H5" s="144" t="s">
        <v>6</v>
      </c>
      <c r="I5" s="144" t="s">
        <v>88</v>
      </c>
      <c r="J5" s="150" t="s">
        <v>89</v>
      </c>
      <c r="K5" s="144" t="s">
        <v>90</v>
      </c>
    </row>
    <row r="6" spans="1:11" ht="35.25" customHeight="1">
      <c r="A6" s="143"/>
      <c r="B6" s="140"/>
      <c r="C6" s="149"/>
      <c r="D6" s="149"/>
      <c r="E6" s="149"/>
      <c r="F6" s="147"/>
      <c r="G6" s="145"/>
      <c r="H6" s="145"/>
      <c r="I6" s="145"/>
      <c r="J6" s="151"/>
      <c r="K6" s="145"/>
    </row>
    <row r="7" spans="1:24" s="1" customFormat="1" ht="15.75">
      <c r="A7" s="45">
        <v>1</v>
      </c>
      <c r="B7" s="46"/>
      <c r="C7" s="47">
        <v>2</v>
      </c>
      <c r="D7" s="47">
        <v>3</v>
      </c>
      <c r="E7" s="47">
        <v>4</v>
      </c>
      <c r="F7" s="48">
        <v>5</v>
      </c>
      <c r="G7" s="16">
        <v>6</v>
      </c>
      <c r="H7" s="16">
        <v>7</v>
      </c>
      <c r="I7" s="16">
        <v>6</v>
      </c>
      <c r="J7" s="16">
        <v>7</v>
      </c>
      <c r="K7" s="16">
        <v>8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</row>
    <row r="8" spans="1:24" s="11" customFormat="1" ht="22.5" customHeight="1">
      <c r="A8" s="52" t="s">
        <v>7</v>
      </c>
      <c r="B8" s="39">
        <v>303</v>
      </c>
      <c r="C8" s="53" t="s">
        <v>8</v>
      </c>
      <c r="D8" s="53" t="s">
        <v>48</v>
      </c>
      <c r="E8" s="53"/>
      <c r="F8" s="53"/>
      <c r="G8" s="54" t="e">
        <f>#REF!+#REF!+G25+#REF!+#REF!+#REF!+#REF!+#REF!+G72+#REF!+#REF!</f>
        <v>#REF!</v>
      </c>
      <c r="H8" s="54" t="e">
        <f>#REF!+#REF!+H25+#REF!+#REF!+#REF!+#REF!+#REF!+H72+#REF!+#REF!</f>
        <v>#REF!</v>
      </c>
      <c r="I8" s="21">
        <f>I9+I25+I57+I70+I14+I61</f>
        <v>44126407.32</v>
      </c>
      <c r="J8" s="21">
        <f>J9+J25+J57+J70+J14+J61</f>
        <v>44105006.60999999</v>
      </c>
      <c r="K8" s="51">
        <f>J8/I8</f>
        <v>0.9995150135417821</v>
      </c>
      <c r="L8" s="82"/>
      <c r="M8" s="82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</row>
    <row r="9" spans="1:24" s="2" customFormat="1" ht="34.5" customHeight="1">
      <c r="A9" s="37" t="s">
        <v>50</v>
      </c>
      <c r="B9" s="38">
        <v>303</v>
      </c>
      <c r="C9" s="53" t="s">
        <v>8</v>
      </c>
      <c r="D9" s="53" t="s">
        <v>9</v>
      </c>
      <c r="E9" s="53"/>
      <c r="F9" s="53"/>
      <c r="G9" s="54"/>
      <c r="H9" s="54"/>
      <c r="I9" s="121">
        <f>I10</f>
        <v>3447254.26</v>
      </c>
      <c r="J9" s="136">
        <f>J10</f>
        <v>3447254.26</v>
      </c>
      <c r="K9" s="123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</row>
    <row r="10" spans="1:24" s="2" customFormat="1" ht="53.25" customHeight="1">
      <c r="A10" s="12" t="s">
        <v>49</v>
      </c>
      <c r="B10" s="13">
        <v>303</v>
      </c>
      <c r="C10" s="55" t="s">
        <v>8</v>
      </c>
      <c r="D10" s="55" t="s">
        <v>9</v>
      </c>
      <c r="E10" s="55"/>
      <c r="F10" s="53"/>
      <c r="G10" s="54"/>
      <c r="H10" s="54"/>
      <c r="I10" s="101">
        <f>I11</f>
        <v>3447254.26</v>
      </c>
      <c r="J10" s="102">
        <f>J11</f>
        <v>3447254.26</v>
      </c>
      <c r="K10" s="123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</row>
    <row r="11" spans="1:24" s="2" customFormat="1" ht="18" customHeight="1">
      <c r="A11" s="12" t="s">
        <v>51</v>
      </c>
      <c r="B11" s="14">
        <v>303</v>
      </c>
      <c r="C11" s="55" t="s">
        <v>8</v>
      </c>
      <c r="D11" s="55" t="s">
        <v>9</v>
      </c>
      <c r="E11" s="55" t="s">
        <v>98</v>
      </c>
      <c r="F11" s="53"/>
      <c r="G11" s="54"/>
      <c r="H11" s="54"/>
      <c r="I11" s="101">
        <f>I12+I13</f>
        <v>3447254.26</v>
      </c>
      <c r="J11" s="101">
        <f>J12+J13</f>
        <v>3447254.26</v>
      </c>
      <c r="K11" s="123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24" s="2" customFormat="1" ht="18.75">
      <c r="A12" s="12" t="s">
        <v>95</v>
      </c>
      <c r="B12" s="13">
        <v>303</v>
      </c>
      <c r="C12" s="55" t="s">
        <v>8</v>
      </c>
      <c r="D12" s="55" t="s">
        <v>9</v>
      </c>
      <c r="E12" s="55" t="s">
        <v>92</v>
      </c>
      <c r="F12" s="55" t="s">
        <v>52</v>
      </c>
      <c r="G12" s="54"/>
      <c r="H12" s="54"/>
      <c r="I12" s="101">
        <v>2824345.06</v>
      </c>
      <c r="J12" s="102">
        <v>2824345.06</v>
      </c>
      <c r="K12" s="124"/>
      <c r="L12" s="26"/>
      <c r="M12" s="26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</row>
    <row r="13" spans="1:24" s="2" customFormat="1" ht="48" customHeight="1">
      <c r="A13" s="12" t="s">
        <v>93</v>
      </c>
      <c r="B13" s="13">
        <v>303</v>
      </c>
      <c r="C13" s="55" t="s">
        <v>8</v>
      </c>
      <c r="D13" s="55" t="s">
        <v>9</v>
      </c>
      <c r="E13" s="55" t="s">
        <v>92</v>
      </c>
      <c r="F13" s="55" t="s">
        <v>94</v>
      </c>
      <c r="G13" s="54"/>
      <c r="H13" s="54"/>
      <c r="I13" s="101">
        <v>622909.2</v>
      </c>
      <c r="J13" s="102">
        <v>622909.2</v>
      </c>
      <c r="K13" s="124"/>
      <c r="L13" s="26"/>
      <c r="M13" s="26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</row>
    <row r="14" spans="1:24" s="4" customFormat="1" ht="39" customHeight="1">
      <c r="A14" s="37" t="s">
        <v>65</v>
      </c>
      <c r="B14" s="38">
        <v>303</v>
      </c>
      <c r="C14" s="53"/>
      <c r="D14" s="53"/>
      <c r="E14" s="53"/>
      <c r="F14" s="53"/>
      <c r="G14" s="54"/>
      <c r="H14" s="54"/>
      <c r="I14" s="65">
        <f aca="true" t="shared" si="0" ref="I14:J16">I15</f>
        <v>3691973.57</v>
      </c>
      <c r="J14" s="65">
        <f t="shared" si="0"/>
        <v>3691923.57</v>
      </c>
      <c r="K14" s="51">
        <f>J14/I14</f>
        <v>0.9999864571078173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</row>
    <row r="15" spans="1:13" s="27" customFormat="1" ht="51" customHeight="1">
      <c r="A15" s="83" t="s">
        <v>10</v>
      </c>
      <c r="B15" s="110">
        <v>303</v>
      </c>
      <c r="C15" s="84" t="s">
        <v>8</v>
      </c>
      <c r="D15" s="84" t="s">
        <v>11</v>
      </c>
      <c r="E15" s="84"/>
      <c r="F15" s="84"/>
      <c r="G15" s="111" t="e">
        <f>G17</f>
        <v>#REF!</v>
      </c>
      <c r="H15" s="111" t="e">
        <f>H17</f>
        <v>#REF!</v>
      </c>
      <c r="I15" s="116">
        <f t="shared" si="0"/>
        <v>3691973.57</v>
      </c>
      <c r="J15" s="116">
        <f t="shared" si="0"/>
        <v>3691923.57</v>
      </c>
      <c r="K15" s="134"/>
      <c r="L15" s="31"/>
      <c r="M15" s="31"/>
    </row>
    <row r="16" spans="1:13" s="5" customFormat="1" ht="50.25" customHeight="1">
      <c r="A16" s="83" t="s">
        <v>49</v>
      </c>
      <c r="B16" s="113">
        <v>303</v>
      </c>
      <c r="C16" s="84" t="s">
        <v>8</v>
      </c>
      <c r="D16" s="84" t="s">
        <v>11</v>
      </c>
      <c r="E16" s="84" t="s">
        <v>154</v>
      </c>
      <c r="F16" s="84"/>
      <c r="G16" s="111"/>
      <c r="H16" s="111"/>
      <c r="I16" s="116">
        <f t="shared" si="0"/>
        <v>3691973.57</v>
      </c>
      <c r="J16" s="116">
        <f t="shared" si="0"/>
        <v>3691923.57</v>
      </c>
      <c r="K16" s="127"/>
      <c r="L16" s="32"/>
      <c r="M16" s="32"/>
    </row>
    <row r="17" spans="1:11" s="5" customFormat="1" ht="15.75" customHeight="1">
      <c r="A17" s="83" t="s">
        <v>12</v>
      </c>
      <c r="B17" s="110">
        <v>303</v>
      </c>
      <c r="C17" s="84" t="s">
        <v>8</v>
      </c>
      <c r="D17" s="84" t="s">
        <v>11</v>
      </c>
      <c r="E17" s="84" t="s">
        <v>154</v>
      </c>
      <c r="F17" s="84"/>
      <c r="G17" s="111" t="e">
        <f>SUM(G18:G22)</f>
        <v>#REF!</v>
      </c>
      <c r="H17" s="111" t="e">
        <f>SUM(H18:H22)</f>
        <v>#REF!</v>
      </c>
      <c r="I17" s="116">
        <f>SUM(I18:I24)</f>
        <v>3691973.57</v>
      </c>
      <c r="J17" s="116">
        <f>SUM(J18:J24)</f>
        <v>3691923.57</v>
      </c>
      <c r="K17" s="127"/>
    </row>
    <row r="18" spans="1:11" s="5" customFormat="1" ht="16.5">
      <c r="A18" s="83" t="s">
        <v>95</v>
      </c>
      <c r="B18" s="110">
        <v>303</v>
      </c>
      <c r="C18" s="84" t="s">
        <v>8</v>
      </c>
      <c r="D18" s="84" t="s">
        <v>11</v>
      </c>
      <c r="E18" s="84" t="s">
        <v>153</v>
      </c>
      <c r="F18" s="84" t="s">
        <v>52</v>
      </c>
      <c r="G18" s="111" t="e">
        <f>'[1]главы'!H570</f>
        <v>#REF!</v>
      </c>
      <c r="H18" s="111" t="e">
        <f>'[1]главы'!I570</f>
        <v>#REF!</v>
      </c>
      <c r="I18" s="116">
        <v>1908635.92</v>
      </c>
      <c r="J18" s="102">
        <v>1908635.92</v>
      </c>
      <c r="K18" s="127"/>
    </row>
    <row r="19" spans="1:11" s="5" customFormat="1" ht="34.5" customHeight="1">
      <c r="A19" s="83" t="s">
        <v>81</v>
      </c>
      <c r="B19" s="113">
        <v>303</v>
      </c>
      <c r="C19" s="84" t="s">
        <v>8</v>
      </c>
      <c r="D19" s="84" t="s">
        <v>11</v>
      </c>
      <c r="E19" s="84" t="s">
        <v>153</v>
      </c>
      <c r="F19" s="84" t="s">
        <v>53</v>
      </c>
      <c r="G19" s="111" t="e">
        <f>'[1]главы'!H571</f>
        <v>#REF!</v>
      </c>
      <c r="H19" s="111" t="e">
        <f>'[1]главы'!I571</f>
        <v>#REF!</v>
      </c>
      <c r="I19" s="116">
        <v>105000</v>
      </c>
      <c r="J19" s="102">
        <v>105000</v>
      </c>
      <c r="K19" s="127"/>
    </row>
    <row r="20" spans="1:11" s="5" customFormat="1" ht="53.25" customHeight="1">
      <c r="A20" s="83" t="s">
        <v>68</v>
      </c>
      <c r="B20" s="113">
        <v>303</v>
      </c>
      <c r="C20" s="84" t="s">
        <v>8</v>
      </c>
      <c r="D20" s="84" t="s">
        <v>11</v>
      </c>
      <c r="E20" s="84" t="s">
        <v>153</v>
      </c>
      <c r="F20" s="84" t="s">
        <v>67</v>
      </c>
      <c r="G20" s="111"/>
      <c r="H20" s="111"/>
      <c r="I20" s="116">
        <v>415885.71</v>
      </c>
      <c r="J20" s="102">
        <v>415885.71</v>
      </c>
      <c r="K20" s="127"/>
    </row>
    <row r="21" spans="1:11" s="5" customFormat="1" ht="53.25" customHeight="1">
      <c r="A21" s="83" t="s">
        <v>93</v>
      </c>
      <c r="B21" s="113">
        <v>303</v>
      </c>
      <c r="C21" s="84" t="s">
        <v>8</v>
      </c>
      <c r="D21" s="84" t="s">
        <v>11</v>
      </c>
      <c r="E21" s="84" t="s">
        <v>153</v>
      </c>
      <c r="F21" s="84" t="s">
        <v>94</v>
      </c>
      <c r="G21" s="111"/>
      <c r="H21" s="111"/>
      <c r="I21" s="116">
        <v>479705.31</v>
      </c>
      <c r="J21" s="102">
        <v>479705.31</v>
      </c>
      <c r="K21" s="127"/>
    </row>
    <row r="22" spans="1:11" s="5" customFormat="1" ht="34.5" customHeight="1">
      <c r="A22" s="83" t="s">
        <v>82</v>
      </c>
      <c r="B22" s="110">
        <v>303</v>
      </c>
      <c r="C22" s="84" t="s">
        <v>8</v>
      </c>
      <c r="D22" s="84" t="s">
        <v>11</v>
      </c>
      <c r="E22" s="84" t="s">
        <v>153</v>
      </c>
      <c r="F22" s="84" t="s">
        <v>54</v>
      </c>
      <c r="G22" s="111" t="e">
        <f>'[1]главы'!H573</f>
        <v>#REF!</v>
      </c>
      <c r="H22" s="111" t="e">
        <f>'[1]главы'!I573</f>
        <v>#REF!</v>
      </c>
      <c r="I22" s="116">
        <v>782174.12</v>
      </c>
      <c r="J22" s="102">
        <v>782174.12</v>
      </c>
      <c r="K22" s="127"/>
    </row>
    <row r="23" spans="1:11" s="5" customFormat="1" ht="16.5">
      <c r="A23" s="83" t="s">
        <v>101</v>
      </c>
      <c r="B23" s="110">
        <v>303</v>
      </c>
      <c r="C23" s="84" t="s">
        <v>8</v>
      </c>
      <c r="D23" s="84" t="s">
        <v>11</v>
      </c>
      <c r="E23" s="84" t="s">
        <v>153</v>
      </c>
      <c r="F23" s="84" t="s">
        <v>102</v>
      </c>
      <c r="G23" s="111"/>
      <c r="H23" s="111"/>
      <c r="I23" s="116">
        <v>0</v>
      </c>
      <c r="J23" s="102">
        <v>0</v>
      </c>
      <c r="K23" s="127"/>
    </row>
    <row r="24" spans="1:11" s="5" customFormat="1" ht="16.5">
      <c r="A24" s="83" t="s">
        <v>103</v>
      </c>
      <c r="B24" s="110">
        <v>303</v>
      </c>
      <c r="C24" s="84" t="s">
        <v>8</v>
      </c>
      <c r="D24" s="84" t="s">
        <v>11</v>
      </c>
      <c r="E24" s="84" t="s">
        <v>153</v>
      </c>
      <c r="F24" s="84" t="s">
        <v>104</v>
      </c>
      <c r="G24" s="111"/>
      <c r="H24" s="111"/>
      <c r="I24" s="116">
        <v>572.51</v>
      </c>
      <c r="J24" s="102">
        <v>522.51</v>
      </c>
      <c r="K24" s="127"/>
    </row>
    <row r="25" spans="1:11" s="122" customFormat="1" ht="51" customHeight="1">
      <c r="A25" s="117" t="s">
        <v>13</v>
      </c>
      <c r="B25" s="118">
        <v>303</v>
      </c>
      <c r="C25" s="119" t="s">
        <v>8</v>
      </c>
      <c r="D25" s="119" t="s">
        <v>14</v>
      </c>
      <c r="E25" s="119"/>
      <c r="F25" s="119"/>
      <c r="G25" s="120" t="e">
        <f>G26</f>
        <v>#REF!</v>
      </c>
      <c r="H25" s="120" t="e">
        <f>H26</f>
        <v>#REF!</v>
      </c>
      <c r="I25" s="121">
        <f>I27+I54+I37+I39+I48+I52+I44+I72</f>
        <v>33753659.32</v>
      </c>
      <c r="J25" s="121">
        <f>J27+J54+J37+J39+J48+J52+J44</f>
        <v>33732995.66</v>
      </c>
      <c r="K25" s="51">
        <f>J25/I25</f>
        <v>0.9993878097837007</v>
      </c>
    </row>
    <row r="26" spans="1:11" ht="51.75" customHeight="1">
      <c r="A26" s="12" t="s">
        <v>49</v>
      </c>
      <c r="B26" s="14">
        <v>303</v>
      </c>
      <c r="C26" s="55" t="s">
        <v>8</v>
      </c>
      <c r="D26" s="55" t="s">
        <v>14</v>
      </c>
      <c r="E26" s="63" t="s">
        <v>184</v>
      </c>
      <c r="F26" s="55"/>
      <c r="G26" s="56" t="e">
        <f>SUM(#REF!)</f>
        <v>#REF!</v>
      </c>
      <c r="H26" s="56" t="e">
        <f>SUM(#REF!)</f>
        <v>#REF!</v>
      </c>
      <c r="I26" s="19">
        <f>I27</f>
        <v>31748024.32</v>
      </c>
      <c r="J26" s="18">
        <f>J27</f>
        <v>31732732.2</v>
      </c>
      <c r="K26" s="126"/>
    </row>
    <row r="27" spans="1:11" ht="16.5" customHeight="1">
      <c r="A27" s="12" t="s">
        <v>12</v>
      </c>
      <c r="B27" s="13">
        <v>303</v>
      </c>
      <c r="C27" s="55" t="s">
        <v>8</v>
      </c>
      <c r="D27" s="55" t="s">
        <v>14</v>
      </c>
      <c r="E27" s="55" t="s">
        <v>97</v>
      </c>
      <c r="F27" s="55"/>
      <c r="G27" s="56"/>
      <c r="H27" s="56"/>
      <c r="I27" s="18">
        <f>SUM(I28:I36)</f>
        <v>31748024.32</v>
      </c>
      <c r="J27" s="18">
        <f>SUM(J28:J36)</f>
        <v>31732732.2</v>
      </c>
      <c r="K27" s="126"/>
    </row>
    <row r="28" spans="1:24" s="4" customFormat="1" ht="33.75" customHeight="1">
      <c r="A28" s="12" t="s">
        <v>95</v>
      </c>
      <c r="B28" s="13">
        <v>303</v>
      </c>
      <c r="C28" s="55" t="s">
        <v>8</v>
      </c>
      <c r="D28" s="55" t="s">
        <v>14</v>
      </c>
      <c r="E28" s="55" t="s">
        <v>96</v>
      </c>
      <c r="F28" s="55" t="s">
        <v>52</v>
      </c>
      <c r="G28" s="56" t="e">
        <f>'[1]главы'!H747</f>
        <v>#REF!</v>
      </c>
      <c r="H28" s="56" t="e">
        <f>'[1]главы'!I747</f>
        <v>#REF!</v>
      </c>
      <c r="I28" s="19">
        <v>19121298.94</v>
      </c>
      <c r="J28" s="18">
        <v>19121298.94</v>
      </c>
      <c r="K28" s="126"/>
      <c r="L28" s="34"/>
      <c r="M28" s="34">
        <f>I28</f>
        <v>19121298.94</v>
      </c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1:24" s="4" customFormat="1" ht="33" customHeight="1">
      <c r="A29" s="12" t="s">
        <v>81</v>
      </c>
      <c r="B29" s="14">
        <v>303</v>
      </c>
      <c r="C29" s="55" t="s">
        <v>8</v>
      </c>
      <c r="D29" s="55" t="s">
        <v>14</v>
      </c>
      <c r="E29" s="55" t="s">
        <v>96</v>
      </c>
      <c r="F29" s="55" t="s">
        <v>53</v>
      </c>
      <c r="G29" s="56" t="e">
        <f>'[1]главы'!H748</f>
        <v>#REF!</v>
      </c>
      <c r="H29" s="56" t="e">
        <f>'[1]главы'!I748</f>
        <v>#REF!</v>
      </c>
      <c r="I29" s="19">
        <v>1484169.55</v>
      </c>
      <c r="J29" s="18">
        <v>1484153.06</v>
      </c>
      <c r="K29" s="126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</row>
    <row r="30" spans="1:24" s="4" customFormat="1" ht="53.25" customHeight="1">
      <c r="A30" s="12" t="s">
        <v>93</v>
      </c>
      <c r="B30" s="13">
        <v>303</v>
      </c>
      <c r="C30" s="55" t="s">
        <v>8</v>
      </c>
      <c r="D30" s="55" t="s">
        <v>14</v>
      </c>
      <c r="E30" s="55" t="s">
        <v>96</v>
      </c>
      <c r="F30" s="55" t="s">
        <v>94</v>
      </c>
      <c r="G30" s="56"/>
      <c r="H30" s="56"/>
      <c r="I30" s="19">
        <v>4676725.53</v>
      </c>
      <c r="J30" s="18">
        <v>4676725.53</v>
      </c>
      <c r="K30" s="126"/>
      <c r="L30" s="34"/>
      <c r="M30" s="34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</row>
    <row r="31" spans="1:13" s="98" customFormat="1" ht="35.25" customHeight="1">
      <c r="A31" s="83" t="s">
        <v>170</v>
      </c>
      <c r="B31" s="110">
        <v>303</v>
      </c>
      <c r="C31" s="84" t="s">
        <v>8</v>
      </c>
      <c r="D31" s="84" t="s">
        <v>14</v>
      </c>
      <c r="E31" s="84" t="s">
        <v>96</v>
      </c>
      <c r="F31" s="84" t="s">
        <v>185</v>
      </c>
      <c r="G31" s="111"/>
      <c r="H31" s="111"/>
      <c r="I31" s="101">
        <v>22000</v>
      </c>
      <c r="J31" s="102">
        <v>22000</v>
      </c>
      <c r="K31" s="127"/>
      <c r="L31" s="112"/>
      <c r="M31" s="112"/>
    </row>
    <row r="32" spans="1:24" s="4" customFormat="1" ht="35.25" customHeight="1">
      <c r="A32" s="12" t="s">
        <v>82</v>
      </c>
      <c r="B32" s="13">
        <v>303</v>
      </c>
      <c r="C32" s="55" t="s">
        <v>8</v>
      </c>
      <c r="D32" s="55" t="s">
        <v>14</v>
      </c>
      <c r="E32" s="55" t="s">
        <v>96</v>
      </c>
      <c r="F32" s="55" t="s">
        <v>54</v>
      </c>
      <c r="G32" s="56" t="e">
        <f>'[1]главы'!H750</f>
        <v>#REF!</v>
      </c>
      <c r="H32" s="56" t="e">
        <f>'[1]главы'!I750</f>
        <v>#REF!</v>
      </c>
      <c r="I32" s="19">
        <v>5797968.4</v>
      </c>
      <c r="J32" s="18">
        <v>5783113.4</v>
      </c>
      <c r="K32" s="126"/>
      <c r="L32" s="81"/>
      <c r="M32" s="81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 spans="1:24" s="4" customFormat="1" ht="82.5">
      <c r="A33" s="83" t="s">
        <v>209</v>
      </c>
      <c r="B33" s="13">
        <v>303</v>
      </c>
      <c r="C33" s="55" t="s">
        <v>8</v>
      </c>
      <c r="D33" s="55" t="s">
        <v>14</v>
      </c>
      <c r="E33" s="55" t="s">
        <v>96</v>
      </c>
      <c r="F33" s="55" t="s">
        <v>204</v>
      </c>
      <c r="G33" s="56"/>
      <c r="H33" s="56"/>
      <c r="I33" s="19">
        <v>114000</v>
      </c>
      <c r="J33" s="18">
        <v>114000</v>
      </c>
      <c r="K33" s="126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 spans="1:24" s="4" customFormat="1" ht="16.5">
      <c r="A34" s="12" t="s">
        <v>99</v>
      </c>
      <c r="B34" s="13">
        <v>303</v>
      </c>
      <c r="C34" s="55" t="s">
        <v>8</v>
      </c>
      <c r="D34" s="55" t="s">
        <v>14</v>
      </c>
      <c r="E34" s="55" t="s">
        <v>96</v>
      </c>
      <c r="F34" s="55" t="s">
        <v>100</v>
      </c>
      <c r="G34" s="56"/>
      <c r="H34" s="56"/>
      <c r="I34" s="19">
        <v>482272</v>
      </c>
      <c r="J34" s="18">
        <v>482272</v>
      </c>
      <c r="K34" s="126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</row>
    <row r="35" spans="1:24" s="4" customFormat="1" ht="16.5">
      <c r="A35" s="12" t="s">
        <v>101</v>
      </c>
      <c r="B35" s="13">
        <v>303</v>
      </c>
      <c r="C35" s="55" t="s">
        <v>8</v>
      </c>
      <c r="D35" s="55" t="s">
        <v>14</v>
      </c>
      <c r="E35" s="55" t="s">
        <v>96</v>
      </c>
      <c r="F35" s="55" t="s">
        <v>102</v>
      </c>
      <c r="G35" s="56"/>
      <c r="H35" s="56"/>
      <c r="I35" s="19">
        <v>38089.9</v>
      </c>
      <c r="J35" s="18">
        <v>38089.9</v>
      </c>
      <c r="K35" s="126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 spans="1:24" s="4" customFormat="1" ht="16.5">
      <c r="A36" s="12" t="s">
        <v>103</v>
      </c>
      <c r="B36" s="13">
        <v>303</v>
      </c>
      <c r="C36" s="55" t="s">
        <v>8</v>
      </c>
      <c r="D36" s="55" t="s">
        <v>14</v>
      </c>
      <c r="E36" s="55" t="s">
        <v>96</v>
      </c>
      <c r="F36" s="55" t="s">
        <v>104</v>
      </c>
      <c r="G36" s="56"/>
      <c r="H36" s="56"/>
      <c r="I36" s="19">
        <v>11500</v>
      </c>
      <c r="J36" s="18">
        <v>11079.37</v>
      </c>
      <c r="K36" s="126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spans="1:23" s="107" customFormat="1" ht="34.5" customHeight="1">
      <c r="A37" s="103" t="s">
        <v>44</v>
      </c>
      <c r="B37" s="108">
        <v>303</v>
      </c>
      <c r="C37" s="105" t="s">
        <v>8</v>
      </c>
      <c r="D37" s="105" t="s">
        <v>14</v>
      </c>
      <c r="E37" s="105" t="s">
        <v>105</v>
      </c>
      <c r="F37" s="105"/>
      <c r="G37" s="106"/>
      <c r="H37" s="106"/>
      <c r="I37" s="99">
        <f>I38</f>
        <v>25000</v>
      </c>
      <c r="J37" s="100">
        <f>J38</f>
        <v>25000</v>
      </c>
      <c r="K37" s="128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11" s="5" customFormat="1" ht="35.25" customHeight="1">
      <c r="A38" s="83" t="s">
        <v>82</v>
      </c>
      <c r="B38" s="113">
        <v>303</v>
      </c>
      <c r="C38" s="84" t="s">
        <v>8</v>
      </c>
      <c r="D38" s="84" t="s">
        <v>14</v>
      </c>
      <c r="E38" s="84" t="s">
        <v>105</v>
      </c>
      <c r="F38" s="84" t="s">
        <v>54</v>
      </c>
      <c r="G38" s="111"/>
      <c r="H38" s="111"/>
      <c r="I38" s="101">
        <v>25000</v>
      </c>
      <c r="J38" s="102">
        <v>25000</v>
      </c>
      <c r="K38" s="127"/>
    </row>
    <row r="39" spans="1:23" s="107" customFormat="1" ht="33.75" customHeight="1">
      <c r="A39" s="103" t="s">
        <v>15</v>
      </c>
      <c r="B39" s="108">
        <v>303</v>
      </c>
      <c r="C39" s="105" t="s">
        <v>8</v>
      </c>
      <c r="D39" s="105" t="s">
        <v>14</v>
      </c>
      <c r="E39" s="105" t="s">
        <v>187</v>
      </c>
      <c r="F39" s="105"/>
      <c r="G39" s="106"/>
      <c r="H39" s="106"/>
      <c r="I39" s="100">
        <f>I40+I43+I42+I41</f>
        <v>487400</v>
      </c>
      <c r="J39" s="100">
        <f>J40+J43+J42</f>
        <v>487400</v>
      </c>
      <c r="K39" s="128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11" ht="16.5">
      <c r="A40" s="12" t="s">
        <v>95</v>
      </c>
      <c r="B40" s="13">
        <v>303</v>
      </c>
      <c r="C40" s="55" t="s">
        <v>8</v>
      </c>
      <c r="D40" s="55" t="s">
        <v>14</v>
      </c>
      <c r="E40" s="55" t="s">
        <v>187</v>
      </c>
      <c r="F40" s="55" t="s">
        <v>52</v>
      </c>
      <c r="G40" s="56"/>
      <c r="H40" s="56"/>
      <c r="I40" s="19">
        <v>322286.87</v>
      </c>
      <c r="J40" s="18">
        <v>322286.87</v>
      </c>
      <c r="K40" s="126"/>
    </row>
    <row r="41" spans="1:24" s="4" customFormat="1" ht="33" customHeight="1">
      <c r="A41" s="12" t="s">
        <v>81</v>
      </c>
      <c r="B41" s="14">
        <v>303</v>
      </c>
      <c r="C41" s="55" t="s">
        <v>8</v>
      </c>
      <c r="D41" s="55" t="s">
        <v>14</v>
      </c>
      <c r="E41" s="55" t="s">
        <v>96</v>
      </c>
      <c r="F41" s="55" t="s">
        <v>53</v>
      </c>
      <c r="G41" s="56" t="e">
        <f>'[1]главы'!H760</f>
        <v>#REF!</v>
      </c>
      <c r="H41" s="56" t="e">
        <f>'[1]главы'!I760</f>
        <v>#REF!</v>
      </c>
      <c r="I41" s="19">
        <v>0</v>
      </c>
      <c r="J41" s="18">
        <v>0</v>
      </c>
      <c r="K41" s="126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spans="1:11" ht="47.25" customHeight="1">
      <c r="A42" s="12" t="s">
        <v>93</v>
      </c>
      <c r="B42" s="13">
        <v>303</v>
      </c>
      <c r="C42" s="55" t="s">
        <v>8</v>
      </c>
      <c r="D42" s="55" t="s">
        <v>14</v>
      </c>
      <c r="E42" s="55" t="s">
        <v>187</v>
      </c>
      <c r="F42" s="55" t="s">
        <v>94</v>
      </c>
      <c r="G42" s="56"/>
      <c r="H42" s="56"/>
      <c r="I42" s="19">
        <v>94325.77</v>
      </c>
      <c r="J42" s="18">
        <v>94325.77</v>
      </c>
      <c r="K42" s="126"/>
    </row>
    <row r="43" spans="1:11" ht="28.5" customHeight="1">
      <c r="A43" s="12" t="s">
        <v>82</v>
      </c>
      <c r="B43" s="14">
        <v>303</v>
      </c>
      <c r="C43" s="55" t="s">
        <v>8</v>
      </c>
      <c r="D43" s="55" t="s">
        <v>14</v>
      </c>
      <c r="E43" s="55" t="s">
        <v>187</v>
      </c>
      <c r="F43" s="55" t="s">
        <v>54</v>
      </c>
      <c r="G43" s="56"/>
      <c r="H43" s="56"/>
      <c r="I43" s="19">
        <v>70787.36</v>
      </c>
      <c r="J43" s="18">
        <v>70787.36</v>
      </c>
      <c r="K43" s="126"/>
    </row>
    <row r="44" spans="1:23" s="107" customFormat="1" ht="33.75" customHeight="1">
      <c r="A44" s="103" t="s">
        <v>47</v>
      </c>
      <c r="B44" s="104">
        <v>303</v>
      </c>
      <c r="C44" s="105" t="s">
        <v>8</v>
      </c>
      <c r="D44" s="105" t="s">
        <v>14</v>
      </c>
      <c r="E44" s="105" t="s">
        <v>106</v>
      </c>
      <c r="F44" s="105"/>
      <c r="G44" s="106"/>
      <c r="H44" s="106"/>
      <c r="I44" s="99">
        <f>I45+I46+I47</f>
        <v>537400</v>
      </c>
      <c r="J44" s="99">
        <f>J45+J46+J47</f>
        <v>537400</v>
      </c>
      <c r="K44" s="128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</row>
    <row r="45" spans="1:11" ht="35.25" customHeight="1">
      <c r="A45" s="12" t="s">
        <v>95</v>
      </c>
      <c r="B45" s="13">
        <v>303</v>
      </c>
      <c r="C45" s="55" t="s">
        <v>8</v>
      </c>
      <c r="D45" s="55" t="s">
        <v>14</v>
      </c>
      <c r="E45" s="55" t="s">
        <v>106</v>
      </c>
      <c r="F45" s="55" t="s">
        <v>52</v>
      </c>
      <c r="G45" s="56"/>
      <c r="H45" s="56"/>
      <c r="I45" s="19">
        <v>419396.11</v>
      </c>
      <c r="J45" s="18">
        <v>419396.11</v>
      </c>
      <c r="K45" s="126"/>
    </row>
    <row r="46" spans="1:11" ht="50.25" customHeight="1">
      <c r="A46" s="12" t="s">
        <v>93</v>
      </c>
      <c r="B46" s="13">
        <v>303</v>
      </c>
      <c r="C46" s="55" t="s">
        <v>8</v>
      </c>
      <c r="D46" s="55" t="s">
        <v>14</v>
      </c>
      <c r="E46" s="55" t="s">
        <v>106</v>
      </c>
      <c r="F46" s="55" t="s">
        <v>94</v>
      </c>
      <c r="G46" s="56"/>
      <c r="H46" s="56"/>
      <c r="I46" s="19">
        <v>118003.89</v>
      </c>
      <c r="J46" s="18">
        <v>118003.89</v>
      </c>
      <c r="K46" s="126"/>
    </row>
    <row r="47" spans="1:11" ht="50.25" customHeight="1">
      <c r="A47" s="12" t="s">
        <v>82</v>
      </c>
      <c r="B47" s="13">
        <v>303</v>
      </c>
      <c r="C47" s="55" t="s">
        <v>8</v>
      </c>
      <c r="D47" s="55" t="s">
        <v>14</v>
      </c>
      <c r="E47" s="55" t="s">
        <v>106</v>
      </c>
      <c r="F47" s="55" t="s">
        <v>54</v>
      </c>
      <c r="G47" s="56"/>
      <c r="H47" s="56"/>
      <c r="I47" s="19">
        <v>0</v>
      </c>
      <c r="J47" s="18">
        <v>0</v>
      </c>
      <c r="K47" s="126"/>
    </row>
    <row r="48" spans="1:23" s="107" customFormat="1" ht="33.75" customHeight="1">
      <c r="A48" s="103" t="s">
        <v>46</v>
      </c>
      <c r="B48" s="108">
        <v>303</v>
      </c>
      <c r="C48" s="105" t="s">
        <v>8</v>
      </c>
      <c r="D48" s="105" t="s">
        <v>14</v>
      </c>
      <c r="E48" s="105" t="s">
        <v>201</v>
      </c>
      <c r="F48" s="105"/>
      <c r="G48" s="106"/>
      <c r="H48" s="106"/>
      <c r="I48" s="100">
        <f>I49+I50+I51</f>
        <v>487400</v>
      </c>
      <c r="J48" s="100">
        <f>J49+J50+J51</f>
        <v>482028.46</v>
      </c>
      <c r="K48" s="128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</row>
    <row r="49" spans="1:11" ht="34.5" customHeight="1">
      <c r="A49" s="12" t="s">
        <v>95</v>
      </c>
      <c r="B49" s="13">
        <v>303</v>
      </c>
      <c r="C49" s="55" t="s">
        <v>8</v>
      </c>
      <c r="D49" s="55" t="s">
        <v>14</v>
      </c>
      <c r="E49" s="55" t="s">
        <v>201</v>
      </c>
      <c r="F49" s="55" t="s">
        <v>52</v>
      </c>
      <c r="G49" s="56"/>
      <c r="H49" s="56"/>
      <c r="I49" s="19">
        <v>354222.01</v>
      </c>
      <c r="J49" s="18">
        <v>354222.01</v>
      </c>
      <c r="K49" s="126"/>
    </row>
    <row r="50" spans="1:11" ht="56.25" customHeight="1">
      <c r="A50" s="12" t="s">
        <v>93</v>
      </c>
      <c r="B50" s="13">
        <v>303</v>
      </c>
      <c r="C50" s="55" t="s">
        <v>8</v>
      </c>
      <c r="D50" s="55" t="s">
        <v>14</v>
      </c>
      <c r="E50" s="55" t="s">
        <v>201</v>
      </c>
      <c r="F50" s="55" t="s">
        <v>94</v>
      </c>
      <c r="G50" s="56"/>
      <c r="H50" s="56"/>
      <c r="I50" s="19">
        <v>103237.31</v>
      </c>
      <c r="J50" s="18">
        <v>103237.31</v>
      </c>
      <c r="K50" s="126"/>
    </row>
    <row r="51" spans="1:11" ht="34.5" customHeight="1">
      <c r="A51" s="12" t="s">
        <v>82</v>
      </c>
      <c r="B51" s="13">
        <v>303</v>
      </c>
      <c r="C51" s="55" t="s">
        <v>8</v>
      </c>
      <c r="D51" s="55" t="s">
        <v>14</v>
      </c>
      <c r="E51" s="55" t="s">
        <v>201</v>
      </c>
      <c r="F51" s="55" t="s">
        <v>54</v>
      </c>
      <c r="G51" s="56"/>
      <c r="H51" s="56"/>
      <c r="I51" s="19">
        <v>29940.68</v>
      </c>
      <c r="J51" s="18">
        <v>24569.14</v>
      </c>
      <c r="K51" s="126"/>
    </row>
    <row r="52" spans="1:23" s="107" customFormat="1" ht="69" customHeight="1">
      <c r="A52" s="103" t="s">
        <v>69</v>
      </c>
      <c r="B52" s="104">
        <v>303</v>
      </c>
      <c r="C52" s="105" t="s">
        <v>8</v>
      </c>
      <c r="D52" s="105" t="s">
        <v>14</v>
      </c>
      <c r="E52" s="105" t="s">
        <v>107</v>
      </c>
      <c r="F52" s="105"/>
      <c r="G52" s="106"/>
      <c r="H52" s="106"/>
      <c r="I52" s="99">
        <f>I53</f>
        <v>5000</v>
      </c>
      <c r="J52" s="100">
        <f>J53</f>
        <v>5000</v>
      </c>
      <c r="K52" s="128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</row>
    <row r="53" spans="1:11" ht="34.5" customHeight="1">
      <c r="A53" s="12" t="s">
        <v>82</v>
      </c>
      <c r="B53" s="13">
        <v>303</v>
      </c>
      <c r="C53" s="55" t="s">
        <v>8</v>
      </c>
      <c r="D53" s="55" t="s">
        <v>14</v>
      </c>
      <c r="E53" s="55" t="s">
        <v>107</v>
      </c>
      <c r="F53" s="55" t="s">
        <v>54</v>
      </c>
      <c r="G53" s="56"/>
      <c r="H53" s="56"/>
      <c r="I53" s="19">
        <v>5000</v>
      </c>
      <c r="J53" s="18">
        <v>5000</v>
      </c>
      <c r="K53" s="126"/>
    </row>
    <row r="54" spans="1:24" s="4" customFormat="1" ht="18" customHeight="1">
      <c r="A54" s="12" t="s">
        <v>72</v>
      </c>
      <c r="B54" s="13">
        <v>303</v>
      </c>
      <c r="C54" s="55" t="s">
        <v>8</v>
      </c>
      <c r="D54" s="55" t="s">
        <v>14</v>
      </c>
      <c r="E54" s="55" t="s">
        <v>108</v>
      </c>
      <c r="F54" s="55"/>
      <c r="G54" s="56"/>
      <c r="H54" s="56"/>
      <c r="I54" s="19">
        <f>I55</f>
        <v>463435</v>
      </c>
      <c r="J54" s="18">
        <f>J55</f>
        <v>463435</v>
      </c>
      <c r="K54" s="126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spans="1:24" s="4" customFormat="1" ht="50.25" customHeight="1">
      <c r="A55" s="12" t="s">
        <v>73</v>
      </c>
      <c r="B55" s="14">
        <v>303</v>
      </c>
      <c r="C55" s="55" t="s">
        <v>8</v>
      </c>
      <c r="D55" s="55" t="s">
        <v>14</v>
      </c>
      <c r="E55" s="55" t="s">
        <v>108</v>
      </c>
      <c r="F55" s="55"/>
      <c r="G55" s="56"/>
      <c r="H55" s="56"/>
      <c r="I55" s="19">
        <f>I56</f>
        <v>463435</v>
      </c>
      <c r="J55" s="18">
        <f>J56</f>
        <v>463435</v>
      </c>
      <c r="K55" s="126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 spans="1:24" s="4" customFormat="1" ht="32.25" customHeight="1">
      <c r="A56" s="57" t="s">
        <v>82</v>
      </c>
      <c r="B56" s="13">
        <v>303</v>
      </c>
      <c r="C56" s="55" t="s">
        <v>8</v>
      </c>
      <c r="D56" s="55" t="s">
        <v>14</v>
      </c>
      <c r="E56" s="55" t="s">
        <v>108</v>
      </c>
      <c r="F56" s="55" t="s">
        <v>54</v>
      </c>
      <c r="G56" s="56"/>
      <c r="H56" s="56"/>
      <c r="I56" s="19">
        <v>463435</v>
      </c>
      <c r="J56" s="18">
        <v>463435</v>
      </c>
      <c r="K56" s="126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</row>
    <row r="57" spans="1:24" s="4" customFormat="1" ht="33" customHeight="1" hidden="1">
      <c r="A57" s="12" t="s">
        <v>125</v>
      </c>
      <c r="B57" s="13">
        <v>303</v>
      </c>
      <c r="C57" s="55" t="s">
        <v>8</v>
      </c>
      <c r="D57" s="55" t="s">
        <v>18</v>
      </c>
      <c r="E57" s="55"/>
      <c r="F57" s="55"/>
      <c r="G57" s="56"/>
      <c r="H57" s="56"/>
      <c r="I57" s="19">
        <f aca="true" t="shared" si="1" ref="I57:J59">I58</f>
        <v>0</v>
      </c>
      <c r="J57" s="18">
        <f t="shared" si="1"/>
        <v>0</v>
      </c>
      <c r="K57" s="126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spans="1:24" s="4" customFormat="1" ht="18" customHeight="1" hidden="1">
      <c r="A58" s="58" t="s">
        <v>112</v>
      </c>
      <c r="B58" s="13">
        <v>303</v>
      </c>
      <c r="C58" s="55" t="s">
        <v>8</v>
      </c>
      <c r="D58" s="55" t="s">
        <v>18</v>
      </c>
      <c r="E58" s="55" t="s">
        <v>113</v>
      </c>
      <c r="F58" s="55"/>
      <c r="G58" s="56"/>
      <c r="H58" s="56"/>
      <c r="I58" s="19">
        <f t="shared" si="1"/>
        <v>0</v>
      </c>
      <c r="J58" s="18">
        <f t="shared" si="1"/>
        <v>0</v>
      </c>
      <c r="K58" s="126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</row>
    <row r="59" spans="1:24" s="4" customFormat="1" ht="30" customHeight="1" hidden="1">
      <c r="A59" s="58" t="s">
        <v>87</v>
      </c>
      <c r="B59" s="13">
        <v>303</v>
      </c>
      <c r="C59" s="55" t="s">
        <v>8</v>
      </c>
      <c r="D59" s="55" t="s">
        <v>18</v>
      </c>
      <c r="E59" s="55" t="s">
        <v>109</v>
      </c>
      <c r="F59" s="55"/>
      <c r="G59" s="56"/>
      <c r="H59" s="56"/>
      <c r="I59" s="19">
        <f t="shared" si="1"/>
        <v>0</v>
      </c>
      <c r="J59" s="18">
        <f t="shared" si="1"/>
        <v>0</v>
      </c>
      <c r="K59" s="126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spans="1:24" s="4" customFormat="1" ht="17.25" customHeight="1" hidden="1">
      <c r="A60" s="12" t="s">
        <v>110</v>
      </c>
      <c r="B60" s="13">
        <v>303</v>
      </c>
      <c r="C60" s="55" t="s">
        <v>8</v>
      </c>
      <c r="D60" s="55" t="s">
        <v>18</v>
      </c>
      <c r="E60" s="55" t="s">
        <v>109</v>
      </c>
      <c r="F60" s="55" t="s">
        <v>111</v>
      </c>
      <c r="G60" s="56"/>
      <c r="H60" s="56"/>
      <c r="I60" s="19"/>
      <c r="J60" s="18"/>
      <c r="K60" s="126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1:24" s="11" customFormat="1" ht="40.5" customHeight="1">
      <c r="A61" s="37" t="s">
        <v>66</v>
      </c>
      <c r="B61" s="38">
        <v>303</v>
      </c>
      <c r="C61" s="53"/>
      <c r="D61" s="53"/>
      <c r="E61" s="53"/>
      <c r="F61" s="53"/>
      <c r="G61" s="54"/>
      <c r="H61" s="54"/>
      <c r="I61" s="65">
        <f aca="true" t="shared" si="2" ref="I61:J63">I62</f>
        <v>3233520.17</v>
      </c>
      <c r="J61" s="65">
        <f t="shared" si="2"/>
        <v>3232833.12</v>
      </c>
      <c r="K61" s="135">
        <f>J61/I61</f>
        <v>0.9997875225871872</v>
      </c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</row>
    <row r="62" spans="1:24" s="3" customFormat="1" ht="33.75" customHeight="1">
      <c r="A62" s="12" t="s">
        <v>16</v>
      </c>
      <c r="B62" s="13">
        <v>303</v>
      </c>
      <c r="C62" s="55" t="s">
        <v>8</v>
      </c>
      <c r="D62" s="55" t="s">
        <v>17</v>
      </c>
      <c r="E62" s="55"/>
      <c r="F62" s="55"/>
      <c r="G62" s="56" t="e">
        <f>#REF!+G63</f>
        <v>#REF!</v>
      </c>
      <c r="H62" s="56" t="e">
        <f>#REF!+H63</f>
        <v>#REF!</v>
      </c>
      <c r="I62" s="66">
        <f t="shared" si="2"/>
        <v>3233520.17</v>
      </c>
      <c r="J62" s="18">
        <f t="shared" si="2"/>
        <v>3232833.12</v>
      </c>
      <c r="K62" s="129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</row>
    <row r="63" spans="1:11" ht="51" customHeight="1">
      <c r="A63" s="58" t="s">
        <v>49</v>
      </c>
      <c r="B63" s="14">
        <v>303</v>
      </c>
      <c r="C63" s="55" t="s">
        <v>8</v>
      </c>
      <c r="D63" s="55" t="s">
        <v>17</v>
      </c>
      <c r="E63" s="63" t="s">
        <v>156</v>
      </c>
      <c r="F63" s="55"/>
      <c r="G63" s="56" t="e">
        <f>SUM(G65:G65)</f>
        <v>#REF!</v>
      </c>
      <c r="H63" s="56" t="e">
        <f>SUM(H65:H65)</f>
        <v>#REF!</v>
      </c>
      <c r="I63" s="66">
        <f t="shared" si="2"/>
        <v>3233520.17</v>
      </c>
      <c r="J63" s="18">
        <f t="shared" si="2"/>
        <v>3232833.12</v>
      </c>
      <c r="K63" s="126"/>
    </row>
    <row r="64" spans="1:11" ht="15.75" customHeight="1">
      <c r="A64" s="12" t="s">
        <v>12</v>
      </c>
      <c r="B64" s="13">
        <v>303</v>
      </c>
      <c r="C64" s="55" t="s">
        <v>8</v>
      </c>
      <c r="D64" s="55" t="s">
        <v>17</v>
      </c>
      <c r="E64" s="63" t="s">
        <v>155</v>
      </c>
      <c r="F64" s="55"/>
      <c r="G64" s="56"/>
      <c r="H64" s="56"/>
      <c r="I64" s="66">
        <f>SUM(I65:I69)</f>
        <v>3233520.17</v>
      </c>
      <c r="J64" s="18">
        <f>SUM(J65:J69)</f>
        <v>3232833.12</v>
      </c>
      <c r="K64" s="126"/>
    </row>
    <row r="65" spans="1:24" s="4" customFormat="1" ht="16.5">
      <c r="A65" s="12" t="s">
        <v>95</v>
      </c>
      <c r="B65" s="13">
        <v>303</v>
      </c>
      <c r="C65" s="55" t="s">
        <v>8</v>
      </c>
      <c r="D65" s="55" t="s">
        <v>17</v>
      </c>
      <c r="E65" s="63" t="s">
        <v>155</v>
      </c>
      <c r="F65" s="55" t="s">
        <v>52</v>
      </c>
      <c r="G65" s="56" t="e">
        <f>'[1]главы'!H718</f>
        <v>#REF!</v>
      </c>
      <c r="H65" s="56" t="e">
        <f>'[1]главы'!I718</f>
        <v>#REF!</v>
      </c>
      <c r="I65" s="66">
        <v>2414821.69</v>
      </c>
      <c r="J65" s="18">
        <v>2414821.69</v>
      </c>
      <c r="K65" s="126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 spans="1:11" ht="36" customHeight="1">
      <c r="A66" s="58" t="s">
        <v>81</v>
      </c>
      <c r="B66" s="14">
        <v>303</v>
      </c>
      <c r="C66" s="55" t="s">
        <v>8</v>
      </c>
      <c r="D66" s="55" t="s">
        <v>17</v>
      </c>
      <c r="E66" s="63" t="s">
        <v>155</v>
      </c>
      <c r="F66" s="55" t="s">
        <v>53</v>
      </c>
      <c r="G66" s="56"/>
      <c r="H66" s="56"/>
      <c r="I66" s="66">
        <v>92009.77</v>
      </c>
      <c r="J66" s="18">
        <v>92009.77</v>
      </c>
      <c r="K66" s="126"/>
    </row>
    <row r="67" spans="1:11" ht="49.5">
      <c r="A67" s="12" t="s">
        <v>93</v>
      </c>
      <c r="B67" s="14">
        <v>303</v>
      </c>
      <c r="C67" s="55" t="s">
        <v>8</v>
      </c>
      <c r="D67" s="55" t="s">
        <v>17</v>
      </c>
      <c r="E67" s="63" t="s">
        <v>155</v>
      </c>
      <c r="F67" s="55" t="s">
        <v>94</v>
      </c>
      <c r="G67" s="56"/>
      <c r="H67" s="56"/>
      <c r="I67" s="66">
        <v>551972</v>
      </c>
      <c r="J67" s="18">
        <v>551972</v>
      </c>
      <c r="K67" s="126"/>
    </row>
    <row r="68" spans="1:17" ht="35.25" customHeight="1">
      <c r="A68" s="58" t="s">
        <v>82</v>
      </c>
      <c r="B68" s="15" t="s">
        <v>63</v>
      </c>
      <c r="C68" s="55" t="s">
        <v>8</v>
      </c>
      <c r="D68" s="55" t="s">
        <v>17</v>
      </c>
      <c r="E68" s="63" t="s">
        <v>155</v>
      </c>
      <c r="F68" s="55" t="s">
        <v>54</v>
      </c>
      <c r="G68" s="56"/>
      <c r="H68" s="56"/>
      <c r="I68" s="66">
        <v>174032</v>
      </c>
      <c r="J68" s="18">
        <v>173394.95</v>
      </c>
      <c r="K68" s="126"/>
      <c r="L68" s="33"/>
      <c r="N68" s="24"/>
      <c r="O68" s="24"/>
      <c r="P68" s="24"/>
      <c r="Q68" s="24"/>
    </row>
    <row r="69" spans="1:17" ht="35.25" customHeight="1">
      <c r="A69" s="12" t="s">
        <v>103</v>
      </c>
      <c r="B69" s="15" t="s">
        <v>63</v>
      </c>
      <c r="C69" s="55" t="s">
        <v>8</v>
      </c>
      <c r="D69" s="55" t="s">
        <v>17</v>
      </c>
      <c r="E69" s="63" t="s">
        <v>155</v>
      </c>
      <c r="F69" s="55" t="s">
        <v>104</v>
      </c>
      <c r="G69" s="56"/>
      <c r="H69" s="56"/>
      <c r="I69" s="66">
        <v>684.71</v>
      </c>
      <c r="J69" s="18">
        <v>634.71</v>
      </c>
      <c r="K69" s="126"/>
      <c r="L69" s="33"/>
      <c r="N69" s="27"/>
      <c r="O69" s="27"/>
      <c r="P69" s="27"/>
      <c r="Q69" s="27"/>
    </row>
    <row r="70" spans="1:23" s="107" customFormat="1" ht="17.25" customHeight="1">
      <c r="A70" s="103" t="s">
        <v>189</v>
      </c>
      <c r="B70" s="108"/>
      <c r="C70" s="105" t="s">
        <v>8</v>
      </c>
      <c r="D70" s="105" t="s">
        <v>18</v>
      </c>
      <c r="E70" s="105" t="s">
        <v>109</v>
      </c>
      <c r="F70" s="105" t="s">
        <v>188</v>
      </c>
      <c r="G70" s="106"/>
      <c r="H70" s="106"/>
      <c r="I70" s="99">
        <f>I71</f>
        <v>0</v>
      </c>
      <c r="J70" s="100">
        <f>J71</f>
        <v>0</v>
      </c>
      <c r="K70" s="128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</row>
    <row r="71" spans="1:24" s="4" customFormat="1" ht="17.25" customHeight="1">
      <c r="A71" s="12" t="s">
        <v>190</v>
      </c>
      <c r="B71" s="13"/>
      <c r="C71" s="55" t="s">
        <v>8</v>
      </c>
      <c r="D71" s="55" t="s">
        <v>18</v>
      </c>
      <c r="E71" s="55" t="s">
        <v>109</v>
      </c>
      <c r="F71" s="55" t="s">
        <v>188</v>
      </c>
      <c r="G71" s="56"/>
      <c r="H71" s="56"/>
      <c r="I71" s="19">
        <v>0</v>
      </c>
      <c r="J71" s="18">
        <v>0</v>
      </c>
      <c r="K71" s="126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spans="1:24" s="3" customFormat="1" ht="16.5" customHeight="1">
      <c r="A72" s="12" t="s">
        <v>19</v>
      </c>
      <c r="B72" s="13">
        <v>303</v>
      </c>
      <c r="C72" s="55" t="s">
        <v>8</v>
      </c>
      <c r="D72" s="55" t="s">
        <v>40</v>
      </c>
      <c r="E72" s="55"/>
      <c r="F72" s="55"/>
      <c r="G72" s="56" t="e">
        <f>G73</f>
        <v>#REF!</v>
      </c>
      <c r="H72" s="56" t="e">
        <f>H73</f>
        <v>#REF!</v>
      </c>
      <c r="I72" s="19">
        <f>I73</f>
        <v>0</v>
      </c>
      <c r="J72" s="18" t="str">
        <f>J73</f>
        <v>х</v>
      </c>
      <c r="K72" s="129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</row>
    <row r="73" spans="1:11" ht="15.75" customHeight="1">
      <c r="A73" s="12" t="s">
        <v>19</v>
      </c>
      <c r="B73" s="14">
        <v>303</v>
      </c>
      <c r="C73" s="55" t="s">
        <v>8</v>
      </c>
      <c r="D73" s="55" t="s">
        <v>40</v>
      </c>
      <c r="E73" s="55" t="s">
        <v>115</v>
      </c>
      <c r="F73" s="55"/>
      <c r="G73" s="56" t="e">
        <f>#REF!</f>
        <v>#REF!</v>
      </c>
      <c r="H73" s="56" t="e">
        <f>#REF!</f>
        <v>#REF!</v>
      </c>
      <c r="I73" s="19">
        <f>I74</f>
        <v>0</v>
      </c>
      <c r="J73" s="18" t="str">
        <f>J74</f>
        <v>х</v>
      </c>
      <c r="K73" s="126"/>
    </row>
    <row r="74" spans="1:11" ht="15.75" customHeight="1">
      <c r="A74" s="58" t="s">
        <v>55</v>
      </c>
      <c r="B74" s="13">
        <v>303</v>
      </c>
      <c r="C74" s="55" t="s">
        <v>8</v>
      </c>
      <c r="D74" s="55" t="s">
        <v>40</v>
      </c>
      <c r="E74" s="55" t="s">
        <v>114</v>
      </c>
      <c r="F74" s="55"/>
      <c r="G74" s="56"/>
      <c r="H74" s="56"/>
      <c r="I74" s="19">
        <f>+I75</f>
        <v>0</v>
      </c>
      <c r="J74" s="18" t="str">
        <f>+J75</f>
        <v>х</v>
      </c>
      <c r="K74" s="126"/>
    </row>
    <row r="75" spans="1:11" ht="15.75" customHeight="1">
      <c r="A75" s="12" t="s">
        <v>161</v>
      </c>
      <c r="B75" s="13">
        <v>303</v>
      </c>
      <c r="C75" s="55" t="s">
        <v>8</v>
      </c>
      <c r="D75" s="55" t="s">
        <v>40</v>
      </c>
      <c r="E75" s="55" t="s">
        <v>114</v>
      </c>
      <c r="F75" s="55" t="s">
        <v>157</v>
      </c>
      <c r="G75" s="56"/>
      <c r="H75" s="56"/>
      <c r="I75" s="19">
        <v>0</v>
      </c>
      <c r="J75" s="18" t="s">
        <v>158</v>
      </c>
      <c r="K75" s="126"/>
    </row>
    <row r="76" spans="1:24" s="2" customFormat="1" ht="42.75" customHeight="1">
      <c r="A76" s="37" t="s">
        <v>20</v>
      </c>
      <c r="B76" s="39">
        <v>303</v>
      </c>
      <c r="C76" s="53" t="s">
        <v>11</v>
      </c>
      <c r="D76" s="53" t="s">
        <v>48</v>
      </c>
      <c r="E76" s="53"/>
      <c r="F76" s="53"/>
      <c r="G76" s="54" t="e">
        <f>#REF!+#REF!+#REF!</f>
        <v>#REF!</v>
      </c>
      <c r="H76" s="54" t="e">
        <f>#REF!+#REF!+#REF!</f>
        <v>#REF!</v>
      </c>
      <c r="I76" s="21">
        <f>I77+I79+I81</f>
        <v>130000</v>
      </c>
      <c r="J76" s="21">
        <f>J77+J79+J81</f>
        <v>129844</v>
      </c>
      <c r="K76" s="51">
        <f>J76/I76</f>
        <v>0.9988</v>
      </c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</row>
    <row r="77" spans="1:11" ht="59.25" customHeight="1">
      <c r="A77" s="12" t="s">
        <v>74</v>
      </c>
      <c r="B77" s="13">
        <v>303</v>
      </c>
      <c r="C77" s="55" t="s">
        <v>11</v>
      </c>
      <c r="D77" s="55" t="s">
        <v>21</v>
      </c>
      <c r="E77" s="59" t="s">
        <v>116</v>
      </c>
      <c r="F77" s="55"/>
      <c r="G77" s="56"/>
      <c r="H77" s="56"/>
      <c r="I77" s="18">
        <f>I78</f>
        <v>50000</v>
      </c>
      <c r="J77" s="18">
        <f>J78</f>
        <v>49977</v>
      </c>
      <c r="K77" s="126"/>
    </row>
    <row r="78" spans="1:24" s="4" customFormat="1" ht="38.25" customHeight="1">
      <c r="A78" s="12" t="s">
        <v>175</v>
      </c>
      <c r="B78" s="13">
        <v>303</v>
      </c>
      <c r="C78" s="55" t="s">
        <v>11</v>
      </c>
      <c r="D78" s="55" t="s">
        <v>21</v>
      </c>
      <c r="E78" s="59" t="s">
        <v>213</v>
      </c>
      <c r="F78" s="55" t="s">
        <v>54</v>
      </c>
      <c r="G78" s="56"/>
      <c r="H78" s="56"/>
      <c r="I78" s="18">
        <v>50000</v>
      </c>
      <c r="J78" s="18">
        <v>49977</v>
      </c>
      <c r="K78" s="126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</row>
    <row r="79" spans="1:24" s="4" customFormat="1" ht="39.75" customHeight="1">
      <c r="A79" s="12" t="s">
        <v>75</v>
      </c>
      <c r="B79" s="13">
        <v>303</v>
      </c>
      <c r="C79" s="55" t="s">
        <v>11</v>
      </c>
      <c r="D79" s="55" t="s">
        <v>21</v>
      </c>
      <c r="E79" s="59" t="s">
        <v>211</v>
      </c>
      <c r="F79" s="55"/>
      <c r="G79" s="56"/>
      <c r="H79" s="56"/>
      <c r="I79" s="18">
        <v>30000</v>
      </c>
      <c r="J79" s="18">
        <f>J80</f>
        <v>29884</v>
      </c>
      <c r="K79" s="126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</row>
    <row r="80" spans="1:24" s="4" customFormat="1" ht="41.25" customHeight="1">
      <c r="A80" s="12" t="s">
        <v>175</v>
      </c>
      <c r="B80" s="13">
        <v>303</v>
      </c>
      <c r="C80" s="55" t="s">
        <v>11</v>
      </c>
      <c r="D80" s="55" t="s">
        <v>21</v>
      </c>
      <c r="E80" s="59" t="s">
        <v>212</v>
      </c>
      <c r="F80" s="55" t="s">
        <v>54</v>
      </c>
      <c r="G80" s="56"/>
      <c r="H80" s="56"/>
      <c r="I80" s="18">
        <v>30000</v>
      </c>
      <c r="J80" s="18">
        <v>29884</v>
      </c>
      <c r="K80" s="126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</row>
    <row r="81" spans="1:24" s="4" customFormat="1" ht="43.5" customHeight="1">
      <c r="A81" s="12" t="s">
        <v>76</v>
      </c>
      <c r="B81" s="14"/>
      <c r="C81" s="55"/>
      <c r="D81" s="55"/>
      <c r="E81" s="59" t="s">
        <v>118</v>
      </c>
      <c r="F81" s="55"/>
      <c r="G81" s="56"/>
      <c r="H81" s="56"/>
      <c r="I81" s="18">
        <f>I82</f>
        <v>50000</v>
      </c>
      <c r="J81" s="18">
        <f>J82</f>
        <v>49983</v>
      </c>
      <c r="K81" s="126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</row>
    <row r="82" spans="1:24" s="4" customFormat="1" ht="42" customHeight="1">
      <c r="A82" s="12" t="s">
        <v>175</v>
      </c>
      <c r="B82" s="13">
        <v>303</v>
      </c>
      <c r="C82" s="55" t="s">
        <v>11</v>
      </c>
      <c r="D82" s="55" t="s">
        <v>21</v>
      </c>
      <c r="E82" s="59" t="s">
        <v>210</v>
      </c>
      <c r="F82" s="55" t="s">
        <v>54</v>
      </c>
      <c r="G82" s="56"/>
      <c r="H82" s="56"/>
      <c r="I82" s="18">
        <v>50000</v>
      </c>
      <c r="J82" s="18">
        <v>49983</v>
      </c>
      <c r="K82" s="126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</row>
    <row r="83" spans="1:24" s="2" customFormat="1" ht="24.75" customHeight="1">
      <c r="A83" s="37" t="s">
        <v>22</v>
      </c>
      <c r="B83" s="39">
        <v>303</v>
      </c>
      <c r="C83" s="53" t="s">
        <v>14</v>
      </c>
      <c r="D83" s="53" t="s">
        <v>48</v>
      </c>
      <c r="E83" s="53"/>
      <c r="F83" s="53"/>
      <c r="G83" s="54" t="e">
        <f>#REF!+#REF!+#REF!+#REF!+#REF!+#REF!+#REF!+#REF!+#REF!</f>
        <v>#REF!</v>
      </c>
      <c r="H83" s="54" t="e">
        <f>#REF!+#REF!+#REF!+#REF!+#REF!+#REF!+#REF!+#REF!+#REF!</f>
        <v>#REF!</v>
      </c>
      <c r="I83" s="21">
        <f>I84+I88</f>
        <v>28342625.04</v>
      </c>
      <c r="J83" s="21">
        <f>J84+J88</f>
        <v>28279938.509999998</v>
      </c>
      <c r="K83" s="51">
        <f>J83/I83</f>
        <v>0.9977882595591787</v>
      </c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</row>
    <row r="84" spans="1:24" s="7" customFormat="1" ht="16.5" customHeight="1">
      <c r="A84" s="60" t="s">
        <v>42</v>
      </c>
      <c r="B84" s="13">
        <v>303</v>
      </c>
      <c r="C84" s="55" t="s">
        <v>14</v>
      </c>
      <c r="D84" s="55" t="s">
        <v>32</v>
      </c>
      <c r="E84" s="55"/>
      <c r="F84" s="55"/>
      <c r="G84" s="56"/>
      <c r="H84" s="56"/>
      <c r="I84" s="18">
        <f>I87</f>
        <v>16043686.53</v>
      </c>
      <c r="J84" s="18">
        <f>J87</f>
        <v>15981000</v>
      </c>
      <c r="K84" s="130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</row>
    <row r="85" spans="1:24" s="7" customFormat="1" ht="16.5" customHeight="1">
      <c r="A85" s="60" t="s">
        <v>126</v>
      </c>
      <c r="B85" s="13">
        <v>303</v>
      </c>
      <c r="C85" s="55" t="s">
        <v>14</v>
      </c>
      <c r="D85" s="55" t="s">
        <v>32</v>
      </c>
      <c r="E85" s="55" t="s">
        <v>120</v>
      </c>
      <c r="F85" s="55"/>
      <c r="G85" s="56"/>
      <c r="H85" s="56"/>
      <c r="I85" s="18">
        <f>I87</f>
        <v>16043686.53</v>
      </c>
      <c r="J85" s="18">
        <f>J87</f>
        <v>15981000</v>
      </c>
      <c r="K85" s="130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</row>
    <row r="86" spans="1:24" s="7" customFormat="1" ht="39" customHeight="1">
      <c r="A86" s="12" t="s">
        <v>127</v>
      </c>
      <c r="B86" s="14">
        <v>303</v>
      </c>
      <c r="C86" s="55" t="s">
        <v>14</v>
      </c>
      <c r="D86" s="55" t="s">
        <v>32</v>
      </c>
      <c r="E86" s="55" t="s">
        <v>119</v>
      </c>
      <c r="F86" s="55"/>
      <c r="G86" s="56"/>
      <c r="H86" s="56"/>
      <c r="I86" s="18">
        <f>I87</f>
        <v>16043686.53</v>
      </c>
      <c r="J86" s="18">
        <f>J87</f>
        <v>15981000</v>
      </c>
      <c r="K86" s="130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</row>
    <row r="87" spans="1:24" s="7" customFormat="1" ht="48" customHeight="1">
      <c r="A87" s="57" t="s">
        <v>83</v>
      </c>
      <c r="B87" s="13">
        <v>303</v>
      </c>
      <c r="C87" s="55" t="s">
        <v>14</v>
      </c>
      <c r="D87" s="55" t="s">
        <v>32</v>
      </c>
      <c r="E87" s="55" t="s">
        <v>119</v>
      </c>
      <c r="F87" s="55" t="s">
        <v>57</v>
      </c>
      <c r="G87" s="56"/>
      <c r="H87" s="56"/>
      <c r="I87" s="18">
        <v>16043686.53</v>
      </c>
      <c r="J87" s="18">
        <v>15981000</v>
      </c>
      <c r="K87" s="130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</row>
    <row r="88" spans="1:24" s="8" customFormat="1" ht="16.5" customHeight="1">
      <c r="A88" s="12" t="s">
        <v>23</v>
      </c>
      <c r="B88" s="13">
        <v>303</v>
      </c>
      <c r="C88" s="55" t="s">
        <v>14</v>
      </c>
      <c r="D88" s="55" t="s">
        <v>24</v>
      </c>
      <c r="E88" s="55"/>
      <c r="F88" s="55"/>
      <c r="G88" s="56" t="e">
        <f>#REF!+#REF!+#REF!+G89+#REF!</f>
        <v>#REF!</v>
      </c>
      <c r="H88" s="56" t="e">
        <f>#REF!+#REF!+#REF!+H89+#REF!</f>
        <v>#REF!</v>
      </c>
      <c r="I88" s="18">
        <f>I89</f>
        <v>12298938.51</v>
      </c>
      <c r="J88" s="18">
        <f>J89</f>
        <v>12298938.51</v>
      </c>
      <c r="K88" s="131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</row>
    <row r="89" spans="1:24" s="9" customFormat="1" ht="33" customHeight="1">
      <c r="A89" s="58" t="s">
        <v>25</v>
      </c>
      <c r="B89" s="13">
        <v>303</v>
      </c>
      <c r="C89" s="55" t="s">
        <v>14</v>
      </c>
      <c r="D89" s="55" t="s">
        <v>24</v>
      </c>
      <c r="E89" s="55" t="s">
        <v>119</v>
      </c>
      <c r="F89" s="55"/>
      <c r="G89" s="56" t="e">
        <f>G91+#REF!+#REF!</f>
        <v>#REF!</v>
      </c>
      <c r="H89" s="56" t="e">
        <f>H91+#REF!+#REF!</f>
        <v>#REF!</v>
      </c>
      <c r="I89" s="18">
        <f>I91</f>
        <v>12298938.51</v>
      </c>
      <c r="J89" s="18">
        <f>J91</f>
        <v>12298938.51</v>
      </c>
      <c r="K89" s="132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</row>
    <row r="90" spans="1:24" s="9" customFormat="1" ht="33.75" customHeight="1">
      <c r="A90" s="58" t="s">
        <v>25</v>
      </c>
      <c r="B90" s="13">
        <v>303</v>
      </c>
      <c r="C90" s="55" t="s">
        <v>14</v>
      </c>
      <c r="D90" s="55" t="s">
        <v>24</v>
      </c>
      <c r="E90" s="55" t="s">
        <v>119</v>
      </c>
      <c r="F90" s="55"/>
      <c r="G90" s="56"/>
      <c r="H90" s="56"/>
      <c r="I90" s="18">
        <f>I91</f>
        <v>12298938.51</v>
      </c>
      <c r="J90" s="18">
        <f>J91</f>
        <v>12298938.51</v>
      </c>
      <c r="K90" s="132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</row>
    <row r="91" spans="1:24" s="10" customFormat="1" ht="34.5" customHeight="1">
      <c r="A91" s="57" t="s">
        <v>83</v>
      </c>
      <c r="B91" s="13">
        <v>303</v>
      </c>
      <c r="C91" s="55" t="s">
        <v>14</v>
      </c>
      <c r="D91" s="55" t="s">
        <v>24</v>
      </c>
      <c r="E91" s="55" t="s">
        <v>119</v>
      </c>
      <c r="F91" s="55" t="s">
        <v>57</v>
      </c>
      <c r="G91" s="56" t="e">
        <f>#REF!</f>
        <v>#REF!</v>
      </c>
      <c r="H91" s="56" t="e">
        <f>#REF!</f>
        <v>#REF!</v>
      </c>
      <c r="I91" s="18">
        <v>12298938.51</v>
      </c>
      <c r="J91" s="18">
        <v>12298938.51</v>
      </c>
      <c r="K91" s="132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</row>
    <row r="92" spans="1:24" s="2" customFormat="1" ht="24.75" customHeight="1">
      <c r="A92" s="37" t="s">
        <v>26</v>
      </c>
      <c r="B92" s="38">
        <v>303</v>
      </c>
      <c r="C92" s="53" t="s">
        <v>27</v>
      </c>
      <c r="D92" s="53" t="s">
        <v>48</v>
      </c>
      <c r="E92" s="53"/>
      <c r="F92" s="53"/>
      <c r="G92" s="54" t="e">
        <f>G102+#REF!+#REF!+#REF!+#REF!+#REF!</f>
        <v>#REF!</v>
      </c>
      <c r="H92" s="54" t="e">
        <f>H102+#REF!+#REF!+#REF!+#REF!+#REF!</f>
        <v>#REF!</v>
      </c>
      <c r="I92" s="21">
        <f>I93+I97</f>
        <v>367759.36</v>
      </c>
      <c r="J92" s="21">
        <f>J93+J97</f>
        <v>367759.36</v>
      </c>
      <c r="K92" s="51">
        <f>J92/I92</f>
        <v>1</v>
      </c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</row>
    <row r="93" spans="1:24" s="3" customFormat="1" ht="18.75" customHeight="1">
      <c r="A93" s="12" t="s">
        <v>58</v>
      </c>
      <c r="B93" s="13">
        <v>303</v>
      </c>
      <c r="C93" s="55" t="s">
        <v>27</v>
      </c>
      <c r="D93" s="55" t="s">
        <v>8</v>
      </c>
      <c r="E93" s="55"/>
      <c r="F93" s="55"/>
      <c r="G93" s="56"/>
      <c r="H93" s="56"/>
      <c r="I93" s="18">
        <f>+I94</f>
        <v>117759.36</v>
      </c>
      <c r="J93" s="18">
        <f>+J94</f>
        <v>117759.36</v>
      </c>
      <c r="K93" s="129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</row>
    <row r="94" spans="1:24" s="3" customFormat="1" ht="24" customHeight="1">
      <c r="A94" s="36" t="s">
        <v>72</v>
      </c>
      <c r="B94" s="13">
        <v>303</v>
      </c>
      <c r="C94" s="55" t="s">
        <v>27</v>
      </c>
      <c r="D94" s="55" t="s">
        <v>8</v>
      </c>
      <c r="E94" s="55" t="s">
        <v>128</v>
      </c>
      <c r="F94" s="55"/>
      <c r="G94" s="56"/>
      <c r="H94" s="56"/>
      <c r="I94" s="18">
        <f>I95</f>
        <v>117759.36</v>
      </c>
      <c r="J94" s="18">
        <f>J95</f>
        <v>117759.36</v>
      </c>
      <c r="K94" s="129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</row>
    <row r="95" spans="1:24" s="3" customFormat="1" ht="56.25" customHeight="1">
      <c r="A95" s="36" t="s">
        <v>129</v>
      </c>
      <c r="B95" s="13">
        <v>303</v>
      </c>
      <c r="C95" s="55" t="s">
        <v>27</v>
      </c>
      <c r="D95" s="55" t="s">
        <v>8</v>
      </c>
      <c r="E95" s="55" t="s">
        <v>123</v>
      </c>
      <c r="F95" s="55"/>
      <c r="G95" s="56"/>
      <c r="H95" s="56"/>
      <c r="I95" s="18">
        <f>+I96</f>
        <v>117759.36</v>
      </c>
      <c r="J95" s="18">
        <f>+J96</f>
        <v>117759.36</v>
      </c>
      <c r="K95" s="129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</row>
    <row r="96" spans="1:24" s="3" customFormat="1" ht="39.75" customHeight="1">
      <c r="A96" s="12" t="s">
        <v>82</v>
      </c>
      <c r="B96" s="13">
        <v>303</v>
      </c>
      <c r="C96" s="55" t="s">
        <v>27</v>
      </c>
      <c r="D96" s="55" t="s">
        <v>8</v>
      </c>
      <c r="E96" s="55" t="s">
        <v>123</v>
      </c>
      <c r="F96" s="55" t="s">
        <v>54</v>
      </c>
      <c r="G96" s="56"/>
      <c r="H96" s="56"/>
      <c r="I96" s="18">
        <v>117759.36</v>
      </c>
      <c r="J96" s="18">
        <v>117759.36</v>
      </c>
      <c r="K96" s="129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</row>
    <row r="97" spans="1:24" s="2" customFormat="1" ht="28.5" customHeight="1">
      <c r="A97" s="61" t="s">
        <v>28</v>
      </c>
      <c r="B97" s="13">
        <v>303</v>
      </c>
      <c r="C97" s="53" t="s">
        <v>27</v>
      </c>
      <c r="D97" s="53" t="s">
        <v>11</v>
      </c>
      <c r="E97" s="53"/>
      <c r="F97" s="53"/>
      <c r="G97" s="54"/>
      <c r="H97" s="54"/>
      <c r="I97" s="21">
        <f>I99+I101</f>
        <v>250000</v>
      </c>
      <c r="J97" s="21">
        <f>J99+J101</f>
        <v>250000</v>
      </c>
      <c r="K97" s="123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</row>
    <row r="98" spans="1:11" ht="15.75" customHeight="1">
      <c r="A98" s="12" t="s">
        <v>130</v>
      </c>
      <c r="B98" s="14">
        <v>303</v>
      </c>
      <c r="C98" s="55" t="s">
        <v>27</v>
      </c>
      <c r="D98" s="55" t="s">
        <v>11</v>
      </c>
      <c r="E98" s="55" t="s">
        <v>131</v>
      </c>
      <c r="F98" s="55"/>
      <c r="G98" s="56" t="e">
        <f>#REF!</f>
        <v>#REF!</v>
      </c>
      <c r="H98" s="56" t="e">
        <f>#REF!</f>
        <v>#REF!</v>
      </c>
      <c r="I98" s="18">
        <f>I99</f>
        <v>0</v>
      </c>
      <c r="J98" s="18">
        <f>J99</f>
        <v>0</v>
      </c>
      <c r="K98" s="126"/>
    </row>
    <row r="99" spans="1:24" s="4" customFormat="1" ht="33.75" customHeight="1">
      <c r="A99" s="12" t="s">
        <v>82</v>
      </c>
      <c r="B99" s="13">
        <v>303</v>
      </c>
      <c r="C99" s="55" t="s">
        <v>27</v>
      </c>
      <c r="D99" s="55" t="s">
        <v>11</v>
      </c>
      <c r="E99" s="55" t="s">
        <v>132</v>
      </c>
      <c r="F99" s="55" t="s">
        <v>54</v>
      </c>
      <c r="G99" s="56" t="e">
        <f>'[1]главы'!H175</f>
        <v>#REF!</v>
      </c>
      <c r="H99" s="56" t="e">
        <f>'[1]главы'!I175</f>
        <v>#REF!</v>
      </c>
      <c r="I99" s="18">
        <v>0</v>
      </c>
      <c r="J99" s="18">
        <v>0</v>
      </c>
      <c r="K99" s="126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</row>
    <row r="100" spans="1:11" ht="15.75" customHeight="1">
      <c r="A100" s="12" t="s">
        <v>133</v>
      </c>
      <c r="B100" s="13">
        <v>303</v>
      </c>
      <c r="C100" s="55" t="s">
        <v>27</v>
      </c>
      <c r="D100" s="55" t="s">
        <v>11</v>
      </c>
      <c r="E100" s="55" t="s">
        <v>131</v>
      </c>
      <c r="F100" s="55"/>
      <c r="G100" s="56" t="e">
        <f>#REF!</f>
        <v>#REF!</v>
      </c>
      <c r="H100" s="56" t="e">
        <f>#REF!</f>
        <v>#REF!</v>
      </c>
      <c r="I100" s="18">
        <f>I101</f>
        <v>250000</v>
      </c>
      <c r="J100" s="18">
        <f>J101</f>
        <v>250000</v>
      </c>
      <c r="K100" s="126"/>
    </row>
    <row r="101" spans="1:24" s="4" customFormat="1" ht="33" customHeight="1">
      <c r="A101" s="12" t="s">
        <v>82</v>
      </c>
      <c r="B101" s="14">
        <v>303</v>
      </c>
      <c r="C101" s="55" t="s">
        <v>27</v>
      </c>
      <c r="D101" s="55" t="s">
        <v>11</v>
      </c>
      <c r="E101" s="55" t="s">
        <v>124</v>
      </c>
      <c r="F101" s="55" t="s">
        <v>54</v>
      </c>
      <c r="G101" s="56" t="e">
        <f>'[1]главы'!H180</f>
        <v>#REF!</v>
      </c>
      <c r="H101" s="56" t="e">
        <f>'[1]главы'!I180</f>
        <v>#REF!</v>
      </c>
      <c r="I101" s="18">
        <v>250000</v>
      </c>
      <c r="J101" s="18">
        <v>250000</v>
      </c>
      <c r="K101" s="126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</row>
    <row r="102" spans="1:24" s="2" customFormat="1" ht="25.5" customHeight="1">
      <c r="A102" s="37" t="s">
        <v>29</v>
      </c>
      <c r="B102" s="38">
        <v>303</v>
      </c>
      <c r="C102" s="53" t="s">
        <v>18</v>
      </c>
      <c r="D102" s="53" t="s">
        <v>48</v>
      </c>
      <c r="E102" s="53"/>
      <c r="F102" s="53"/>
      <c r="G102" s="54" t="e">
        <f>G109+#REF!+#REF!+#REF!+#REF!+G127</f>
        <v>#REF!</v>
      </c>
      <c r="H102" s="54" t="e">
        <f>H109+#REF!+#REF!+#REF!+#REF!+H127</f>
        <v>#REF!</v>
      </c>
      <c r="I102" s="21">
        <f>I103+I109+I113+I118+I127</f>
        <v>34084250.599999994</v>
      </c>
      <c r="J102" s="21">
        <f>J103+J109+J113+J118+J127</f>
        <v>34055374.84</v>
      </c>
      <c r="K102" s="51">
        <f>J102/I102</f>
        <v>0.9991528122375679</v>
      </c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</row>
    <row r="103" spans="1:24" s="3" customFormat="1" ht="21.75" customHeight="1">
      <c r="A103" s="37" t="s">
        <v>30</v>
      </c>
      <c r="B103" s="13">
        <v>303</v>
      </c>
      <c r="C103" s="53" t="s">
        <v>18</v>
      </c>
      <c r="D103" s="53" t="s">
        <v>8</v>
      </c>
      <c r="E103" s="53"/>
      <c r="F103" s="53"/>
      <c r="G103" s="54" t="e">
        <f>#REF!+#REF!+#REF!+#REF!+G104</f>
        <v>#REF!</v>
      </c>
      <c r="H103" s="54" t="e">
        <f>#REF!+#REF!+#REF!+#REF!+H104</f>
        <v>#REF!</v>
      </c>
      <c r="I103" s="21">
        <f>I104+I107</f>
        <v>19272239.34</v>
      </c>
      <c r="J103" s="21">
        <f>J104+J107</f>
        <v>19272239.34</v>
      </c>
      <c r="K103" s="129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</row>
    <row r="104" spans="1:11" ht="18.75" customHeight="1">
      <c r="A104" s="62" t="s">
        <v>126</v>
      </c>
      <c r="B104" s="14">
        <v>303</v>
      </c>
      <c r="C104" s="55" t="s">
        <v>18</v>
      </c>
      <c r="D104" s="55" t="s">
        <v>8</v>
      </c>
      <c r="E104" s="55" t="s">
        <v>120</v>
      </c>
      <c r="F104" s="55"/>
      <c r="G104" s="56" t="e">
        <f>#REF!</f>
        <v>#REF!</v>
      </c>
      <c r="H104" s="56" t="e">
        <f>#REF!</f>
        <v>#REF!</v>
      </c>
      <c r="I104" s="18">
        <f>I105</f>
        <v>12466239.34</v>
      </c>
      <c r="J104" s="18">
        <f>J105</f>
        <v>12466239.34</v>
      </c>
      <c r="K104" s="126"/>
    </row>
    <row r="105" spans="1:11" ht="35.25" customHeight="1">
      <c r="A105" s="62" t="s">
        <v>127</v>
      </c>
      <c r="B105" s="13">
        <v>303</v>
      </c>
      <c r="C105" s="55" t="s">
        <v>18</v>
      </c>
      <c r="D105" s="55" t="s">
        <v>8</v>
      </c>
      <c r="E105" s="55" t="s">
        <v>119</v>
      </c>
      <c r="F105" s="55"/>
      <c r="G105" s="56"/>
      <c r="H105" s="56"/>
      <c r="I105" s="18">
        <f>I106</f>
        <v>12466239.34</v>
      </c>
      <c r="J105" s="18">
        <f>J106</f>
        <v>12466239.34</v>
      </c>
      <c r="K105" s="126"/>
    </row>
    <row r="106" spans="1:24" s="4" customFormat="1" ht="51.75" customHeight="1">
      <c r="A106" s="57" t="s">
        <v>83</v>
      </c>
      <c r="B106" s="13">
        <v>303</v>
      </c>
      <c r="C106" s="55" t="s">
        <v>18</v>
      </c>
      <c r="D106" s="55" t="s">
        <v>8</v>
      </c>
      <c r="E106" s="55" t="s">
        <v>119</v>
      </c>
      <c r="F106" s="55" t="s">
        <v>57</v>
      </c>
      <c r="G106" s="56" t="e">
        <f>'[1]главы'!H185</f>
        <v>#REF!</v>
      </c>
      <c r="H106" s="56" t="e">
        <f>'[1]главы'!I185</f>
        <v>#REF!</v>
      </c>
      <c r="I106" s="18">
        <v>12466239.34</v>
      </c>
      <c r="J106" s="18">
        <v>12466239.34</v>
      </c>
      <c r="K106" s="126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</row>
    <row r="107" spans="1:11" ht="15.75" customHeight="1">
      <c r="A107" s="12" t="s">
        <v>59</v>
      </c>
      <c r="B107" s="13">
        <v>303</v>
      </c>
      <c r="C107" s="55" t="s">
        <v>18</v>
      </c>
      <c r="D107" s="55" t="s">
        <v>8</v>
      </c>
      <c r="E107" s="55" t="s">
        <v>134</v>
      </c>
      <c r="F107" s="55"/>
      <c r="G107" s="56"/>
      <c r="H107" s="56"/>
      <c r="I107" s="18">
        <f>I108</f>
        <v>6806000</v>
      </c>
      <c r="J107" s="18">
        <f>J108</f>
        <v>6806000</v>
      </c>
      <c r="K107" s="126"/>
    </row>
    <row r="108" spans="1:24" s="3" customFormat="1" ht="52.5" customHeight="1">
      <c r="A108" s="57" t="s">
        <v>83</v>
      </c>
      <c r="B108" s="14">
        <v>303</v>
      </c>
      <c r="C108" s="55" t="s">
        <v>18</v>
      </c>
      <c r="D108" s="55" t="s">
        <v>8</v>
      </c>
      <c r="E108" s="55" t="s">
        <v>134</v>
      </c>
      <c r="F108" s="55" t="s">
        <v>57</v>
      </c>
      <c r="G108" s="56"/>
      <c r="H108" s="56"/>
      <c r="I108" s="18">
        <v>6806000</v>
      </c>
      <c r="J108" s="18">
        <v>6806000</v>
      </c>
      <c r="K108" s="129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</row>
    <row r="109" spans="1:24" s="3" customFormat="1" ht="15.75" customHeight="1">
      <c r="A109" s="37" t="s">
        <v>163</v>
      </c>
      <c r="B109" s="13">
        <v>303</v>
      </c>
      <c r="C109" s="53" t="s">
        <v>18</v>
      </c>
      <c r="D109" s="53" t="s">
        <v>11</v>
      </c>
      <c r="E109" s="53"/>
      <c r="F109" s="53"/>
      <c r="G109" s="54" t="e">
        <f>#REF!+G110+#REF!+#REF!+#REF!</f>
        <v>#REF!</v>
      </c>
      <c r="H109" s="54" t="e">
        <f>#REF!+H110+#REF!+#REF!+#REF!</f>
        <v>#REF!</v>
      </c>
      <c r="I109" s="21">
        <f>+I112</f>
        <v>14419816.46</v>
      </c>
      <c r="J109" s="21">
        <f>+J112</f>
        <v>14391000</v>
      </c>
      <c r="K109" s="129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</row>
    <row r="110" spans="1:11" ht="15.75" customHeight="1">
      <c r="A110" s="62" t="s">
        <v>126</v>
      </c>
      <c r="B110" s="13">
        <v>303</v>
      </c>
      <c r="C110" s="55" t="s">
        <v>18</v>
      </c>
      <c r="D110" s="55" t="s">
        <v>11</v>
      </c>
      <c r="E110" s="55" t="s">
        <v>120</v>
      </c>
      <c r="F110" s="55"/>
      <c r="G110" s="56">
        <f>G112</f>
        <v>66440</v>
      </c>
      <c r="H110" s="56">
        <f>H112</f>
        <v>0</v>
      </c>
      <c r="I110" s="18">
        <f>I111</f>
        <v>14419816.46</v>
      </c>
      <c r="J110" s="18">
        <f>J111</f>
        <v>14391000</v>
      </c>
      <c r="K110" s="126"/>
    </row>
    <row r="111" spans="1:11" ht="18.75" customHeight="1">
      <c r="A111" s="62" t="s">
        <v>60</v>
      </c>
      <c r="B111" s="14">
        <v>303</v>
      </c>
      <c r="C111" s="55" t="s">
        <v>18</v>
      </c>
      <c r="D111" s="55" t="s">
        <v>11</v>
      </c>
      <c r="E111" s="55" t="s">
        <v>119</v>
      </c>
      <c r="F111" s="55"/>
      <c r="G111" s="56"/>
      <c r="H111" s="56"/>
      <c r="I111" s="18">
        <f>I112</f>
        <v>14419816.46</v>
      </c>
      <c r="J111" s="18">
        <f>J112</f>
        <v>14391000</v>
      </c>
      <c r="K111" s="126"/>
    </row>
    <row r="112" spans="1:24" s="4" customFormat="1" ht="49.5" customHeight="1">
      <c r="A112" s="57" t="s">
        <v>83</v>
      </c>
      <c r="B112" s="13">
        <v>303</v>
      </c>
      <c r="C112" s="55" t="s">
        <v>18</v>
      </c>
      <c r="D112" s="55" t="s">
        <v>11</v>
      </c>
      <c r="E112" s="55" t="s">
        <v>119</v>
      </c>
      <c r="F112" s="55" t="s">
        <v>57</v>
      </c>
      <c r="G112" s="56">
        <f>'[1]главы'!H198+'[1]главы'!H614+'[1]главы'!H147</f>
        <v>66440</v>
      </c>
      <c r="H112" s="56">
        <f>'[1]главы'!I198+'[1]главы'!I614+'[1]главы'!I147</f>
        <v>0</v>
      </c>
      <c r="I112" s="18">
        <v>14419816.46</v>
      </c>
      <c r="J112" s="18">
        <v>14391000</v>
      </c>
      <c r="K112" s="126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</row>
    <row r="113" spans="1:24" s="4" customFormat="1" ht="33">
      <c r="A113" s="87" t="s">
        <v>177</v>
      </c>
      <c r="B113" s="38">
        <v>303</v>
      </c>
      <c r="C113" s="74" t="s">
        <v>18</v>
      </c>
      <c r="D113" s="74" t="s">
        <v>27</v>
      </c>
      <c r="E113" s="88"/>
      <c r="F113" s="74"/>
      <c r="G113" s="89"/>
      <c r="H113" s="90">
        <f aca="true" t="shared" si="3" ref="H113:J116">+H114</f>
        <v>220000</v>
      </c>
      <c r="I113" s="65">
        <f t="shared" si="3"/>
        <v>26640</v>
      </c>
      <c r="J113" s="65">
        <f t="shared" si="3"/>
        <v>26640</v>
      </c>
      <c r="K113" s="126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</row>
    <row r="114" spans="1:24" s="4" customFormat="1" ht="69">
      <c r="A114" s="91" t="s">
        <v>178</v>
      </c>
      <c r="B114" s="92">
        <v>303</v>
      </c>
      <c r="C114" s="93" t="s">
        <v>18</v>
      </c>
      <c r="D114" s="93" t="s">
        <v>27</v>
      </c>
      <c r="E114" s="88" t="s">
        <v>179</v>
      </c>
      <c r="F114" s="93"/>
      <c r="G114" s="94"/>
      <c r="H114" s="95">
        <f t="shared" si="3"/>
        <v>220000</v>
      </c>
      <c r="I114" s="96">
        <f t="shared" si="3"/>
        <v>26640</v>
      </c>
      <c r="J114" s="96">
        <f t="shared" si="3"/>
        <v>26640</v>
      </c>
      <c r="K114" s="126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</row>
    <row r="115" spans="1:24" s="4" customFormat="1" ht="17.25">
      <c r="A115" s="79" t="s">
        <v>177</v>
      </c>
      <c r="B115" s="14">
        <v>303</v>
      </c>
      <c r="C115" s="77" t="s">
        <v>180</v>
      </c>
      <c r="D115" s="77" t="s">
        <v>27</v>
      </c>
      <c r="E115" s="63" t="s">
        <v>181</v>
      </c>
      <c r="F115" s="55"/>
      <c r="G115" s="94"/>
      <c r="H115" s="97">
        <f t="shared" si="3"/>
        <v>220000</v>
      </c>
      <c r="I115" s="66">
        <f t="shared" si="3"/>
        <v>26640</v>
      </c>
      <c r="J115" s="66">
        <f t="shared" si="3"/>
        <v>26640</v>
      </c>
      <c r="K115" s="126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</row>
    <row r="116" spans="1:24" s="4" customFormat="1" ht="17.25">
      <c r="A116" s="79" t="s">
        <v>174</v>
      </c>
      <c r="B116" s="13">
        <v>303</v>
      </c>
      <c r="C116" s="77" t="s">
        <v>18</v>
      </c>
      <c r="D116" s="77" t="s">
        <v>27</v>
      </c>
      <c r="E116" s="63" t="s">
        <v>108</v>
      </c>
      <c r="F116" s="55"/>
      <c r="G116" s="94"/>
      <c r="H116" s="97">
        <f t="shared" si="3"/>
        <v>220000</v>
      </c>
      <c r="I116" s="66">
        <f t="shared" si="3"/>
        <v>26640</v>
      </c>
      <c r="J116" s="66">
        <f t="shared" si="3"/>
        <v>26640</v>
      </c>
      <c r="K116" s="126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</row>
    <row r="117" spans="1:24" s="4" customFormat="1" ht="33">
      <c r="A117" s="12" t="s">
        <v>175</v>
      </c>
      <c r="B117" s="13">
        <v>303</v>
      </c>
      <c r="C117" s="77" t="s">
        <v>18</v>
      </c>
      <c r="D117" s="77" t="s">
        <v>27</v>
      </c>
      <c r="E117" s="63" t="s">
        <v>108</v>
      </c>
      <c r="F117" s="55" t="s">
        <v>54</v>
      </c>
      <c r="G117" s="86"/>
      <c r="H117" s="97">
        <v>220000</v>
      </c>
      <c r="I117" s="66">
        <v>26640</v>
      </c>
      <c r="J117" s="18">
        <v>26640</v>
      </c>
      <c r="K117" s="126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</row>
    <row r="118" spans="1:24" s="6" customFormat="1" ht="15.75" customHeight="1">
      <c r="A118" s="37" t="s">
        <v>43</v>
      </c>
      <c r="B118" s="38">
        <v>303</v>
      </c>
      <c r="C118" s="53" t="s">
        <v>18</v>
      </c>
      <c r="D118" s="53" t="s">
        <v>18</v>
      </c>
      <c r="E118" s="53"/>
      <c r="F118" s="53"/>
      <c r="G118" s="54"/>
      <c r="H118" s="54"/>
      <c r="I118" s="21">
        <f>+I121+I123+I125+I119</f>
        <v>305250</v>
      </c>
      <c r="J118" s="21">
        <f>+J121+J123+J125+J119</f>
        <v>305190.7</v>
      </c>
      <c r="K118" s="123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</row>
    <row r="119" spans="1:24" s="6" customFormat="1" ht="27.75" customHeight="1">
      <c r="A119" s="12" t="s">
        <v>77</v>
      </c>
      <c r="B119" s="14">
        <v>303</v>
      </c>
      <c r="C119" s="55" t="s">
        <v>18</v>
      </c>
      <c r="D119" s="55" t="s">
        <v>18</v>
      </c>
      <c r="E119" s="55" t="s">
        <v>135</v>
      </c>
      <c r="F119" s="55"/>
      <c r="G119" s="56"/>
      <c r="H119" s="56"/>
      <c r="I119" s="18">
        <f>I120</f>
        <v>100000</v>
      </c>
      <c r="J119" s="18">
        <f>J120</f>
        <v>100000</v>
      </c>
      <c r="K119" s="126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</row>
    <row r="120" spans="1:24" s="6" customFormat="1" ht="33.75" customHeight="1">
      <c r="A120" s="12" t="s">
        <v>170</v>
      </c>
      <c r="B120" s="13">
        <v>303</v>
      </c>
      <c r="C120" s="55" t="s">
        <v>18</v>
      </c>
      <c r="D120" s="55" t="s">
        <v>18</v>
      </c>
      <c r="E120" s="55" t="s">
        <v>135</v>
      </c>
      <c r="F120" s="55" t="s">
        <v>198</v>
      </c>
      <c r="G120" s="56"/>
      <c r="H120" s="56"/>
      <c r="I120" s="18">
        <v>100000</v>
      </c>
      <c r="J120" s="18">
        <v>100000</v>
      </c>
      <c r="K120" s="126"/>
      <c r="L120" s="34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</row>
    <row r="121" spans="1:24" s="6" customFormat="1" ht="21.75" customHeight="1">
      <c r="A121" s="12" t="s">
        <v>77</v>
      </c>
      <c r="B121" s="14">
        <v>303</v>
      </c>
      <c r="C121" s="55" t="s">
        <v>18</v>
      </c>
      <c r="D121" s="55" t="s">
        <v>18</v>
      </c>
      <c r="E121" s="55" t="s">
        <v>137</v>
      </c>
      <c r="F121" s="55"/>
      <c r="G121" s="56"/>
      <c r="H121" s="56"/>
      <c r="I121" s="18">
        <f>I122</f>
        <v>100000</v>
      </c>
      <c r="J121" s="18">
        <f>J122</f>
        <v>99940.7</v>
      </c>
      <c r="K121" s="126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</row>
    <row r="122" spans="1:24" s="6" customFormat="1" ht="33" customHeight="1">
      <c r="A122" s="12" t="s">
        <v>165</v>
      </c>
      <c r="B122" s="13">
        <v>303</v>
      </c>
      <c r="C122" s="55" t="s">
        <v>18</v>
      </c>
      <c r="D122" s="55" t="s">
        <v>18</v>
      </c>
      <c r="E122" s="55" t="s">
        <v>137</v>
      </c>
      <c r="F122" s="55" t="s">
        <v>164</v>
      </c>
      <c r="G122" s="56"/>
      <c r="H122" s="56"/>
      <c r="I122" s="18">
        <v>100000</v>
      </c>
      <c r="J122" s="18">
        <v>99940.7</v>
      </c>
      <c r="K122" s="126"/>
      <c r="L122" s="34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</row>
    <row r="123" spans="1:24" s="6" customFormat="1" ht="22.5" customHeight="1">
      <c r="A123" s="12" t="s">
        <v>77</v>
      </c>
      <c r="B123" s="14">
        <v>303</v>
      </c>
      <c r="C123" s="55" t="s">
        <v>18</v>
      </c>
      <c r="D123" s="55" t="s">
        <v>18</v>
      </c>
      <c r="E123" s="55" t="s">
        <v>138</v>
      </c>
      <c r="F123" s="55"/>
      <c r="G123" s="56"/>
      <c r="H123" s="56"/>
      <c r="I123" s="18">
        <f>I124</f>
        <v>90000</v>
      </c>
      <c r="J123" s="18">
        <f>J124</f>
        <v>90000</v>
      </c>
      <c r="K123" s="126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</row>
    <row r="124" spans="1:24" s="6" customFormat="1" ht="33" customHeight="1">
      <c r="A124" s="12" t="s">
        <v>82</v>
      </c>
      <c r="B124" s="13">
        <v>303</v>
      </c>
      <c r="C124" s="55" t="s">
        <v>18</v>
      </c>
      <c r="D124" s="55" t="s">
        <v>18</v>
      </c>
      <c r="E124" s="55" t="s">
        <v>138</v>
      </c>
      <c r="F124" s="55" t="s">
        <v>164</v>
      </c>
      <c r="G124" s="56"/>
      <c r="H124" s="56"/>
      <c r="I124" s="18">
        <v>90000</v>
      </c>
      <c r="J124" s="18">
        <v>90000</v>
      </c>
      <c r="K124" s="126"/>
      <c r="L124" s="34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</row>
    <row r="125" spans="1:11" ht="16.5" customHeight="1">
      <c r="A125" s="12" t="s">
        <v>78</v>
      </c>
      <c r="B125" s="14">
        <v>303</v>
      </c>
      <c r="C125" s="55" t="s">
        <v>18</v>
      </c>
      <c r="D125" s="55" t="s">
        <v>18</v>
      </c>
      <c r="E125" s="55" t="s">
        <v>144</v>
      </c>
      <c r="F125" s="55"/>
      <c r="G125" s="56"/>
      <c r="H125" s="56"/>
      <c r="I125" s="18">
        <f>I126</f>
        <v>15250</v>
      </c>
      <c r="J125" s="18">
        <f>J126</f>
        <v>15250</v>
      </c>
      <c r="K125" s="126"/>
    </row>
    <row r="126" spans="1:24" s="4" customFormat="1" ht="39" customHeight="1">
      <c r="A126" s="12" t="s">
        <v>82</v>
      </c>
      <c r="B126" s="13">
        <v>303</v>
      </c>
      <c r="C126" s="55" t="s">
        <v>18</v>
      </c>
      <c r="D126" s="55" t="s">
        <v>18</v>
      </c>
      <c r="E126" s="55" t="s">
        <v>144</v>
      </c>
      <c r="F126" s="55" t="s">
        <v>54</v>
      </c>
      <c r="G126" s="56" t="e">
        <f>#REF!</f>
        <v>#REF!</v>
      </c>
      <c r="H126" s="56" t="e">
        <f>#REF!</f>
        <v>#REF!</v>
      </c>
      <c r="I126" s="18">
        <v>15250</v>
      </c>
      <c r="J126" s="18">
        <v>15250</v>
      </c>
      <c r="K126" s="126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</row>
    <row r="127" spans="1:24" s="3" customFormat="1" ht="21" customHeight="1">
      <c r="A127" s="37" t="s">
        <v>31</v>
      </c>
      <c r="B127" s="38">
        <v>303</v>
      </c>
      <c r="C127" s="53" t="s">
        <v>18</v>
      </c>
      <c r="D127" s="53" t="s">
        <v>21</v>
      </c>
      <c r="E127" s="53"/>
      <c r="F127" s="53"/>
      <c r="G127" s="54" t="e">
        <f>#REF!+G128+#REF!</f>
        <v>#REF!</v>
      </c>
      <c r="H127" s="54" t="e">
        <f>#REF!+H128+#REF!</f>
        <v>#REF!</v>
      </c>
      <c r="I127" s="21">
        <f>I128+I136</f>
        <v>60304.8</v>
      </c>
      <c r="J127" s="21">
        <f>J128+J136</f>
        <v>60304.8</v>
      </c>
      <c r="K127" s="129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</row>
    <row r="128" spans="1:11" ht="21.75" customHeight="1">
      <c r="A128" s="12" t="s">
        <v>72</v>
      </c>
      <c r="B128" s="14">
        <v>303</v>
      </c>
      <c r="C128" s="55" t="s">
        <v>18</v>
      </c>
      <c r="D128" s="55" t="s">
        <v>21</v>
      </c>
      <c r="E128" s="55" t="s">
        <v>136</v>
      </c>
      <c r="F128" s="55"/>
      <c r="G128" s="56" t="e">
        <f>#REF!+G130</f>
        <v>#REF!</v>
      </c>
      <c r="H128" s="56" t="e">
        <f>#REF!+H130</f>
        <v>#REF!</v>
      </c>
      <c r="I128" s="18">
        <f>I130+I135+I133+I132</f>
        <v>60304.8</v>
      </c>
      <c r="J128" s="18">
        <f>J130+J135+J133+J132</f>
        <v>60304.8</v>
      </c>
      <c r="K128" s="126"/>
    </row>
    <row r="129" spans="1:11" ht="18.75" customHeight="1">
      <c r="A129" s="12" t="s">
        <v>77</v>
      </c>
      <c r="B129" s="13">
        <v>303</v>
      </c>
      <c r="C129" s="55" t="s">
        <v>18</v>
      </c>
      <c r="D129" s="55" t="s">
        <v>21</v>
      </c>
      <c r="E129" s="55" t="s">
        <v>135</v>
      </c>
      <c r="F129" s="55"/>
      <c r="G129" s="56"/>
      <c r="H129" s="56"/>
      <c r="I129" s="18">
        <f>I130</f>
        <v>0</v>
      </c>
      <c r="J129" s="18">
        <f>J130</f>
        <v>0</v>
      </c>
      <c r="K129" s="126"/>
    </row>
    <row r="130" spans="1:24" s="4" customFormat="1" ht="27.75" customHeight="1">
      <c r="A130" s="58" t="s">
        <v>170</v>
      </c>
      <c r="B130" s="13">
        <v>303</v>
      </c>
      <c r="C130" s="55" t="s">
        <v>18</v>
      </c>
      <c r="D130" s="55" t="s">
        <v>21</v>
      </c>
      <c r="E130" s="55" t="s">
        <v>135</v>
      </c>
      <c r="F130" s="55" t="s">
        <v>164</v>
      </c>
      <c r="G130" s="56">
        <f>'[1]главы'!H228</f>
        <v>362</v>
      </c>
      <c r="H130" s="56">
        <f>'[1]главы'!I228</f>
        <v>0</v>
      </c>
      <c r="I130" s="18">
        <v>0</v>
      </c>
      <c r="J130" s="18">
        <v>0</v>
      </c>
      <c r="K130" s="126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</row>
    <row r="131" spans="1:24" s="4" customFormat="1" ht="18.75" customHeight="1">
      <c r="A131" s="12" t="s">
        <v>79</v>
      </c>
      <c r="B131" s="13">
        <v>303</v>
      </c>
      <c r="C131" s="55" t="s">
        <v>18</v>
      </c>
      <c r="D131" s="55" t="s">
        <v>21</v>
      </c>
      <c r="E131" s="55" t="s">
        <v>172</v>
      </c>
      <c r="F131" s="55"/>
      <c r="G131" s="56"/>
      <c r="H131" s="56"/>
      <c r="I131" s="18">
        <f>I132+I133</f>
        <v>34974.8</v>
      </c>
      <c r="J131" s="18">
        <f>J132</f>
        <v>34974.8</v>
      </c>
      <c r="K131" s="126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</row>
    <row r="132" spans="1:24" s="4" customFormat="1" ht="33" customHeight="1">
      <c r="A132" s="58" t="s">
        <v>82</v>
      </c>
      <c r="B132" s="13">
        <v>303</v>
      </c>
      <c r="C132" s="55" t="s">
        <v>18</v>
      </c>
      <c r="D132" s="55" t="s">
        <v>21</v>
      </c>
      <c r="E132" s="55" t="s">
        <v>172</v>
      </c>
      <c r="F132" s="55" t="s">
        <v>54</v>
      </c>
      <c r="G132" s="56"/>
      <c r="H132" s="56"/>
      <c r="I132" s="18">
        <v>34974.8</v>
      </c>
      <c r="J132" s="18">
        <v>34974.8</v>
      </c>
      <c r="K132" s="126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</row>
    <row r="133" spans="1:24" s="4" customFormat="1" ht="16.5">
      <c r="A133" s="58" t="s">
        <v>170</v>
      </c>
      <c r="B133" s="13">
        <v>303</v>
      </c>
      <c r="C133" s="55" t="s">
        <v>18</v>
      </c>
      <c r="D133" s="55" t="s">
        <v>21</v>
      </c>
      <c r="E133" s="55" t="s">
        <v>172</v>
      </c>
      <c r="F133" s="55"/>
      <c r="G133" s="56"/>
      <c r="H133" s="56"/>
      <c r="I133" s="18">
        <v>0</v>
      </c>
      <c r="J133" s="18">
        <v>0</v>
      </c>
      <c r="K133" s="126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</row>
    <row r="134" spans="1:24" s="4" customFormat="1" ht="20.25" customHeight="1">
      <c r="A134" s="12" t="s">
        <v>78</v>
      </c>
      <c r="B134" s="14">
        <v>303</v>
      </c>
      <c r="C134" s="55" t="s">
        <v>18</v>
      </c>
      <c r="D134" s="55" t="s">
        <v>21</v>
      </c>
      <c r="E134" s="55" t="s">
        <v>139</v>
      </c>
      <c r="F134" s="55"/>
      <c r="G134" s="56"/>
      <c r="H134" s="56"/>
      <c r="I134" s="18">
        <f>I135</f>
        <v>25330</v>
      </c>
      <c r="J134" s="18">
        <f>J135</f>
        <v>25330</v>
      </c>
      <c r="K134" s="126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</row>
    <row r="135" spans="1:24" s="4" customFormat="1" ht="32.25" customHeight="1">
      <c r="A135" s="58" t="s">
        <v>82</v>
      </c>
      <c r="B135" s="13">
        <v>303</v>
      </c>
      <c r="C135" s="55" t="s">
        <v>18</v>
      </c>
      <c r="D135" s="55" t="s">
        <v>21</v>
      </c>
      <c r="E135" s="55" t="s">
        <v>139</v>
      </c>
      <c r="F135" s="55" t="s">
        <v>54</v>
      </c>
      <c r="G135" s="56"/>
      <c r="H135" s="56"/>
      <c r="I135" s="18">
        <v>25330</v>
      </c>
      <c r="J135" s="18">
        <v>25330</v>
      </c>
      <c r="K135" s="126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</row>
    <row r="136" spans="1:24" s="4" customFormat="1" ht="0.75" customHeight="1" hidden="1">
      <c r="A136" s="58" t="s">
        <v>86</v>
      </c>
      <c r="B136" s="13">
        <v>303</v>
      </c>
      <c r="C136" s="55" t="s">
        <v>18</v>
      </c>
      <c r="D136" s="55" t="s">
        <v>21</v>
      </c>
      <c r="E136" s="55" t="s">
        <v>140</v>
      </c>
      <c r="F136" s="55"/>
      <c r="G136" s="56"/>
      <c r="H136" s="56"/>
      <c r="I136" s="18">
        <f>I137</f>
        <v>0</v>
      </c>
      <c r="J136" s="18">
        <f>J137</f>
        <v>0</v>
      </c>
      <c r="K136" s="126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</row>
    <row r="137" spans="1:24" s="4" customFormat="1" ht="33" customHeight="1" hidden="1">
      <c r="A137" s="58" t="s">
        <v>85</v>
      </c>
      <c r="B137" s="13">
        <v>303</v>
      </c>
      <c r="C137" s="55" t="s">
        <v>18</v>
      </c>
      <c r="D137" s="55" t="s">
        <v>21</v>
      </c>
      <c r="E137" s="55" t="s">
        <v>140</v>
      </c>
      <c r="F137" s="55" t="s">
        <v>61</v>
      </c>
      <c r="G137" s="56"/>
      <c r="H137" s="56"/>
      <c r="I137" s="18"/>
      <c r="J137" s="18"/>
      <c r="K137" s="126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</row>
    <row r="138" spans="1:24" s="2" customFormat="1" ht="33" customHeight="1">
      <c r="A138" s="37" t="s">
        <v>141</v>
      </c>
      <c r="B138" s="38">
        <v>303</v>
      </c>
      <c r="C138" s="53" t="s">
        <v>32</v>
      </c>
      <c r="D138" s="53" t="s">
        <v>48</v>
      </c>
      <c r="E138" s="53"/>
      <c r="F138" s="53"/>
      <c r="G138" s="54" t="e">
        <f>#REF!+#REF!+G143</f>
        <v>#REF!</v>
      </c>
      <c r="H138" s="54" t="e">
        <f>#REF!+#REF!+H143</f>
        <v>#REF!</v>
      </c>
      <c r="I138" s="21">
        <f>I139+I143</f>
        <v>723001.14</v>
      </c>
      <c r="J138" s="21">
        <f>J139+J143</f>
        <v>722496.8400000001</v>
      </c>
      <c r="K138" s="51">
        <f>J138/I138</f>
        <v>0.9993024907263632</v>
      </c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</row>
    <row r="139" spans="1:24" s="2" customFormat="1" ht="21" customHeight="1">
      <c r="A139" s="37" t="s">
        <v>33</v>
      </c>
      <c r="B139" s="39">
        <v>303</v>
      </c>
      <c r="C139" s="53" t="s">
        <v>32</v>
      </c>
      <c r="D139" s="53" t="s">
        <v>8</v>
      </c>
      <c r="E139" s="53"/>
      <c r="F139" s="53"/>
      <c r="G139" s="54"/>
      <c r="H139" s="54"/>
      <c r="I139" s="21">
        <f>I142</f>
        <v>500000</v>
      </c>
      <c r="J139" s="21">
        <f>J142</f>
        <v>500000</v>
      </c>
      <c r="K139" s="123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</row>
    <row r="140" spans="1:24" s="7" customFormat="1" ht="35.25" customHeight="1">
      <c r="A140" s="12" t="s">
        <v>70</v>
      </c>
      <c r="B140" s="13">
        <v>303</v>
      </c>
      <c r="C140" s="55" t="s">
        <v>32</v>
      </c>
      <c r="D140" s="55" t="s">
        <v>8</v>
      </c>
      <c r="E140" s="55" t="s">
        <v>122</v>
      </c>
      <c r="F140" s="53"/>
      <c r="G140" s="54"/>
      <c r="H140" s="54"/>
      <c r="I140" s="18">
        <f>I142</f>
        <v>500000</v>
      </c>
      <c r="J140" s="18">
        <f>J142</f>
        <v>500000</v>
      </c>
      <c r="K140" s="130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</row>
    <row r="141" spans="1:24" s="7" customFormat="1" ht="17.25" customHeight="1">
      <c r="A141" s="12" t="s">
        <v>71</v>
      </c>
      <c r="B141" s="13">
        <v>303</v>
      </c>
      <c r="C141" s="55" t="s">
        <v>32</v>
      </c>
      <c r="D141" s="55" t="s">
        <v>8</v>
      </c>
      <c r="E141" s="55" t="s">
        <v>142</v>
      </c>
      <c r="F141" s="53"/>
      <c r="G141" s="54"/>
      <c r="H141" s="54"/>
      <c r="I141" s="18">
        <f>I142</f>
        <v>500000</v>
      </c>
      <c r="J141" s="18">
        <f>J142</f>
        <v>500000</v>
      </c>
      <c r="K141" s="130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</row>
    <row r="142" spans="1:24" s="7" customFormat="1" ht="33.75" customHeight="1">
      <c r="A142" s="12" t="s">
        <v>82</v>
      </c>
      <c r="B142" s="14">
        <v>303</v>
      </c>
      <c r="C142" s="55" t="s">
        <v>32</v>
      </c>
      <c r="D142" s="55" t="s">
        <v>8</v>
      </c>
      <c r="E142" s="55" t="s">
        <v>142</v>
      </c>
      <c r="F142" s="55" t="s">
        <v>54</v>
      </c>
      <c r="G142" s="54"/>
      <c r="H142" s="54"/>
      <c r="I142" s="18">
        <v>500000</v>
      </c>
      <c r="J142" s="18">
        <v>500000</v>
      </c>
      <c r="K142" s="130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</row>
    <row r="143" spans="1:24" s="3" customFormat="1" ht="32.25" customHeight="1">
      <c r="A143" s="37" t="s">
        <v>34</v>
      </c>
      <c r="B143" s="13">
        <v>303</v>
      </c>
      <c r="C143" s="53" t="s">
        <v>32</v>
      </c>
      <c r="D143" s="53" t="s">
        <v>14</v>
      </c>
      <c r="E143" s="53"/>
      <c r="F143" s="53"/>
      <c r="G143" s="54" t="e">
        <f>#REF!+#REF!</f>
        <v>#REF!</v>
      </c>
      <c r="H143" s="54" t="e">
        <f>#REF!+#REF!</f>
        <v>#REF!</v>
      </c>
      <c r="I143" s="21">
        <f>+I144+I147+I149+I151</f>
        <v>223001.14</v>
      </c>
      <c r="J143" s="21">
        <f>+J144+J151</f>
        <v>222496.84000000003</v>
      </c>
      <c r="K143" s="129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</row>
    <row r="144" spans="1:11" ht="16.5">
      <c r="A144" s="12" t="s">
        <v>72</v>
      </c>
      <c r="B144" s="13">
        <v>303</v>
      </c>
      <c r="C144" s="55" t="s">
        <v>32</v>
      </c>
      <c r="D144" s="55" t="s">
        <v>14</v>
      </c>
      <c r="E144" s="55" t="s">
        <v>136</v>
      </c>
      <c r="F144" s="17"/>
      <c r="G144" s="17"/>
      <c r="H144" s="17"/>
      <c r="I144" s="72">
        <v>0</v>
      </c>
      <c r="J144" s="72">
        <f>+J145+J147+J149</f>
        <v>199495.7</v>
      </c>
      <c r="K144" s="133"/>
    </row>
    <row r="145" spans="1:24" s="4" customFormat="1" ht="18" customHeight="1">
      <c r="A145" s="12" t="s">
        <v>77</v>
      </c>
      <c r="B145" s="13">
        <v>303</v>
      </c>
      <c r="C145" s="55" t="s">
        <v>32</v>
      </c>
      <c r="D145" s="55" t="s">
        <v>14</v>
      </c>
      <c r="E145" s="55" t="s">
        <v>135</v>
      </c>
      <c r="F145" s="55"/>
      <c r="G145" s="56"/>
      <c r="H145" s="56"/>
      <c r="I145" s="18">
        <f>I146</f>
        <v>0</v>
      </c>
      <c r="J145" s="18">
        <f>J146</f>
        <v>0</v>
      </c>
      <c r="K145" s="126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</row>
    <row r="146" spans="1:24" s="4" customFormat="1" ht="33" customHeight="1">
      <c r="A146" s="12" t="s">
        <v>82</v>
      </c>
      <c r="B146" s="14">
        <v>303</v>
      </c>
      <c r="C146" s="55" t="s">
        <v>32</v>
      </c>
      <c r="D146" s="55" t="s">
        <v>14</v>
      </c>
      <c r="E146" s="55" t="s">
        <v>135</v>
      </c>
      <c r="F146" s="55" t="s">
        <v>54</v>
      </c>
      <c r="G146" s="56" t="e">
        <f>#REF!</f>
        <v>#REF!</v>
      </c>
      <c r="H146" s="56" t="e">
        <f>#REF!</f>
        <v>#REF!</v>
      </c>
      <c r="I146" s="18">
        <v>0</v>
      </c>
      <c r="J146" s="18">
        <v>0</v>
      </c>
      <c r="K146" s="126"/>
      <c r="L146" s="98" t="s">
        <v>182</v>
      </c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</row>
    <row r="147" spans="1:24" s="4" customFormat="1" ht="18" customHeight="1">
      <c r="A147" s="12" t="s">
        <v>183</v>
      </c>
      <c r="B147" s="13">
        <v>303</v>
      </c>
      <c r="C147" s="55" t="s">
        <v>32</v>
      </c>
      <c r="D147" s="55" t="s">
        <v>14</v>
      </c>
      <c r="E147" s="55" t="s">
        <v>143</v>
      </c>
      <c r="F147" s="55"/>
      <c r="G147" s="56"/>
      <c r="H147" s="56"/>
      <c r="I147" s="18">
        <f>I148</f>
        <v>200000</v>
      </c>
      <c r="J147" s="18">
        <f>J148</f>
        <v>199495.7</v>
      </c>
      <c r="K147" s="126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</row>
    <row r="148" spans="1:24" s="4" customFormat="1" ht="33.75" customHeight="1">
      <c r="A148" s="12" t="s">
        <v>82</v>
      </c>
      <c r="B148" s="13">
        <v>303</v>
      </c>
      <c r="C148" s="55" t="s">
        <v>32</v>
      </c>
      <c r="D148" s="55" t="s">
        <v>14</v>
      </c>
      <c r="E148" s="55" t="s">
        <v>143</v>
      </c>
      <c r="F148" s="55" t="s">
        <v>54</v>
      </c>
      <c r="G148" s="56" t="e">
        <f>#REF!</f>
        <v>#REF!</v>
      </c>
      <c r="H148" s="56" t="e">
        <f>#REF!</f>
        <v>#REF!</v>
      </c>
      <c r="I148" s="18">
        <v>200000</v>
      </c>
      <c r="J148" s="18">
        <v>199495.7</v>
      </c>
      <c r="K148" s="126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</row>
    <row r="149" spans="1:24" s="4" customFormat="1" ht="18" customHeight="1">
      <c r="A149" s="12" t="s">
        <v>78</v>
      </c>
      <c r="B149" s="13">
        <v>303</v>
      </c>
      <c r="C149" s="55" t="s">
        <v>32</v>
      </c>
      <c r="D149" s="55" t="s">
        <v>14</v>
      </c>
      <c r="E149" s="55" t="s">
        <v>144</v>
      </c>
      <c r="F149" s="55"/>
      <c r="G149" s="56"/>
      <c r="H149" s="56"/>
      <c r="I149" s="18">
        <f>I150</f>
        <v>0</v>
      </c>
      <c r="J149" s="18">
        <f>J150</f>
        <v>0</v>
      </c>
      <c r="K149" s="126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</row>
    <row r="150" spans="1:24" s="4" customFormat="1" ht="33.75" customHeight="1">
      <c r="A150" s="12" t="s">
        <v>82</v>
      </c>
      <c r="B150" s="13">
        <v>303</v>
      </c>
      <c r="C150" s="55" t="s">
        <v>32</v>
      </c>
      <c r="D150" s="55" t="s">
        <v>14</v>
      </c>
      <c r="E150" s="55" t="s">
        <v>144</v>
      </c>
      <c r="F150" s="55" t="s">
        <v>54</v>
      </c>
      <c r="G150" s="56" t="e">
        <f>#REF!</f>
        <v>#REF!</v>
      </c>
      <c r="H150" s="56" t="e">
        <f>#REF!</f>
        <v>#REF!</v>
      </c>
      <c r="I150" s="18">
        <v>0</v>
      </c>
      <c r="J150" s="18">
        <v>0</v>
      </c>
      <c r="K150" s="126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</row>
    <row r="151" spans="1:24" s="4" customFormat="1" ht="18" customHeight="1">
      <c r="A151" s="12" t="s">
        <v>205</v>
      </c>
      <c r="B151" s="13">
        <v>303</v>
      </c>
      <c r="C151" s="55" t="s">
        <v>32</v>
      </c>
      <c r="D151" s="55" t="s">
        <v>14</v>
      </c>
      <c r="E151" s="55" t="s">
        <v>142</v>
      </c>
      <c r="F151" s="55"/>
      <c r="G151" s="56"/>
      <c r="H151" s="56"/>
      <c r="I151" s="18">
        <f>I152</f>
        <v>23001.14</v>
      </c>
      <c r="J151" s="18">
        <f>J152</f>
        <v>23001.14</v>
      </c>
      <c r="K151" s="126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</row>
    <row r="152" spans="1:24" s="4" customFormat="1" ht="33.75" customHeight="1">
      <c r="A152" s="12" t="s">
        <v>82</v>
      </c>
      <c r="B152" s="13">
        <v>303</v>
      </c>
      <c r="C152" s="55" t="s">
        <v>32</v>
      </c>
      <c r="D152" s="55" t="s">
        <v>14</v>
      </c>
      <c r="E152" s="55" t="s">
        <v>142</v>
      </c>
      <c r="F152" s="55" t="s">
        <v>54</v>
      </c>
      <c r="G152" s="56" t="e">
        <f>#REF!</f>
        <v>#REF!</v>
      </c>
      <c r="H152" s="56" t="e">
        <f>#REF!</f>
        <v>#REF!</v>
      </c>
      <c r="I152" s="18">
        <v>23001.14</v>
      </c>
      <c r="J152" s="18">
        <v>23001.14</v>
      </c>
      <c r="K152" s="126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</row>
    <row r="153" spans="1:24" s="40" customFormat="1" ht="33.75" customHeight="1">
      <c r="A153" s="37" t="s">
        <v>199</v>
      </c>
      <c r="B153" s="38"/>
      <c r="C153" s="53" t="s">
        <v>21</v>
      </c>
      <c r="D153" s="53" t="s">
        <v>48</v>
      </c>
      <c r="E153" s="53"/>
      <c r="F153" s="53"/>
      <c r="G153" s="54"/>
      <c r="H153" s="54"/>
      <c r="I153" s="21">
        <f>I154+I156</f>
        <v>880715</v>
      </c>
      <c r="J153" s="21">
        <f>J154+J156</f>
        <v>880715</v>
      </c>
      <c r="K153" s="51">
        <f>J153/I153</f>
        <v>1</v>
      </c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</row>
    <row r="154" spans="1:24" s="4" customFormat="1" ht="28.5" customHeight="1">
      <c r="A154" s="12" t="s">
        <v>77</v>
      </c>
      <c r="B154" s="13">
        <v>303</v>
      </c>
      <c r="C154" s="55" t="s">
        <v>21</v>
      </c>
      <c r="D154" s="55" t="s">
        <v>8</v>
      </c>
      <c r="E154" s="55" t="s">
        <v>138</v>
      </c>
      <c r="F154" s="55"/>
      <c r="G154" s="56"/>
      <c r="H154" s="56"/>
      <c r="I154" s="18">
        <f>I155</f>
        <v>30000</v>
      </c>
      <c r="J154" s="18">
        <f>J155</f>
        <v>30000</v>
      </c>
      <c r="K154" s="126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</row>
    <row r="155" spans="1:24" s="4" customFormat="1" ht="33.75" customHeight="1">
      <c r="A155" s="12" t="s">
        <v>175</v>
      </c>
      <c r="B155" s="13"/>
      <c r="C155" s="55" t="s">
        <v>21</v>
      </c>
      <c r="D155" s="55" t="s">
        <v>8</v>
      </c>
      <c r="E155" s="55" t="s">
        <v>138</v>
      </c>
      <c r="F155" s="55"/>
      <c r="G155" s="56"/>
      <c r="H155" s="56"/>
      <c r="I155" s="18">
        <v>30000</v>
      </c>
      <c r="J155" s="18">
        <v>30000</v>
      </c>
      <c r="K155" s="126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</row>
    <row r="156" spans="1:24" s="4" customFormat="1" ht="28.5" customHeight="1">
      <c r="A156" s="12" t="s">
        <v>206</v>
      </c>
      <c r="B156" s="13">
        <v>303</v>
      </c>
      <c r="C156" s="55" t="s">
        <v>21</v>
      </c>
      <c r="D156" s="55" t="s">
        <v>21</v>
      </c>
      <c r="E156" s="55" t="s">
        <v>207</v>
      </c>
      <c r="F156" s="55"/>
      <c r="G156" s="56"/>
      <c r="H156" s="56"/>
      <c r="I156" s="18">
        <f>I157</f>
        <v>850715</v>
      </c>
      <c r="J156" s="18">
        <f>J157</f>
        <v>850715</v>
      </c>
      <c r="K156" s="126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</row>
    <row r="157" spans="1:24" s="4" customFormat="1" ht="33.75" customHeight="1">
      <c r="A157" s="12" t="s">
        <v>208</v>
      </c>
      <c r="B157" s="13"/>
      <c r="C157" s="55" t="s">
        <v>21</v>
      </c>
      <c r="D157" s="55" t="s">
        <v>8</v>
      </c>
      <c r="E157" s="55" t="s">
        <v>207</v>
      </c>
      <c r="F157" s="55"/>
      <c r="G157" s="56"/>
      <c r="H157" s="56"/>
      <c r="I157" s="18">
        <v>850715</v>
      </c>
      <c r="J157" s="18">
        <v>850715</v>
      </c>
      <c r="K157" s="126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</row>
    <row r="158" spans="1:24" s="7" customFormat="1" ht="27.75" customHeight="1">
      <c r="A158" s="37" t="s">
        <v>35</v>
      </c>
      <c r="B158" s="38">
        <v>303</v>
      </c>
      <c r="C158" s="53" t="s">
        <v>24</v>
      </c>
      <c r="D158" s="53" t="s">
        <v>48</v>
      </c>
      <c r="E158" s="53"/>
      <c r="F158" s="53"/>
      <c r="G158" s="54" t="e">
        <f>#REF!+#REF!+G164+#REF!+#REF!</f>
        <v>#REF!</v>
      </c>
      <c r="H158" s="54" t="e">
        <f>#REF!+#REF!+H164+#REF!+#REF!</f>
        <v>#REF!</v>
      </c>
      <c r="I158" s="21">
        <f>I164+I173+I159</f>
        <v>3055707.71</v>
      </c>
      <c r="J158" s="21">
        <f>J164+J173+J159</f>
        <v>2709628.9899999998</v>
      </c>
      <c r="K158" s="51">
        <f>J158/I158</f>
        <v>0.8867435131745633</v>
      </c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</row>
    <row r="159" spans="1:23" s="7" customFormat="1" ht="19.5">
      <c r="A159" s="73" t="s">
        <v>166</v>
      </c>
      <c r="B159" s="39">
        <v>303</v>
      </c>
      <c r="C159" s="74" t="s">
        <v>24</v>
      </c>
      <c r="D159" s="74" t="s">
        <v>8</v>
      </c>
      <c r="E159" s="75"/>
      <c r="F159" s="53"/>
      <c r="G159" s="54"/>
      <c r="H159" s="54"/>
      <c r="I159" s="21">
        <f aca="true" t="shared" si="4" ref="I159:J162">+I160</f>
        <v>365602.94</v>
      </c>
      <c r="J159" s="21">
        <f t="shared" si="4"/>
        <v>365602.94</v>
      </c>
      <c r="K159" s="51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</row>
    <row r="160" spans="1:23" s="7" customFormat="1" ht="16.5">
      <c r="A160" s="80" t="s">
        <v>147</v>
      </c>
      <c r="B160" s="39">
        <v>303</v>
      </c>
      <c r="C160" s="74" t="s">
        <v>24</v>
      </c>
      <c r="D160" s="74" t="s">
        <v>8</v>
      </c>
      <c r="E160" s="75" t="s">
        <v>167</v>
      </c>
      <c r="F160" s="53"/>
      <c r="G160" s="54"/>
      <c r="H160" s="54"/>
      <c r="I160" s="21">
        <f t="shared" si="4"/>
        <v>365602.94</v>
      </c>
      <c r="J160" s="21">
        <f t="shared" si="4"/>
        <v>365602.94</v>
      </c>
      <c r="K160" s="51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</row>
    <row r="161" spans="1:23" s="7" customFormat="1" ht="16.5">
      <c r="A161" s="76" t="s">
        <v>168</v>
      </c>
      <c r="B161" s="14">
        <v>303</v>
      </c>
      <c r="C161" s="77" t="s">
        <v>24</v>
      </c>
      <c r="D161" s="77" t="s">
        <v>8</v>
      </c>
      <c r="E161" s="78" t="s">
        <v>169</v>
      </c>
      <c r="F161" s="53"/>
      <c r="G161" s="54"/>
      <c r="H161" s="54"/>
      <c r="I161" s="18">
        <f t="shared" si="4"/>
        <v>365602.94</v>
      </c>
      <c r="J161" s="18">
        <f t="shared" si="4"/>
        <v>365602.94</v>
      </c>
      <c r="K161" s="51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</row>
    <row r="162" spans="1:23" s="7" customFormat="1" ht="16.5">
      <c r="A162" s="76" t="s">
        <v>37</v>
      </c>
      <c r="B162" s="13">
        <v>303</v>
      </c>
      <c r="C162" s="77" t="s">
        <v>24</v>
      </c>
      <c r="D162" s="77" t="s">
        <v>8</v>
      </c>
      <c r="E162" s="78" t="s">
        <v>145</v>
      </c>
      <c r="F162" s="53"/>
      <c r="G162" s="54"/>
      <c r="H162" s="54"/>
      <c r="I162" s="18">
        <f t="shared" si="4"/>
        <v>365602.94</v>
      </c>
      <c r="J162" s="18">
        <f t="shared" si="4"/>
        <v>365602.94</v>
      </c>
      <c r="K162" s="51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</row>
    <row r="163" spans="1:23" s="7" customFormat="1" ht="16.5">
      <c r="A163" s="79" t="s">
        <v>170</v>
      </c>
      <c r="B163" s="14">
        <v>303</v>
      </c>
      <c r="C163" s="77" t="s">
        <v>24</v>
      </c>
      <c r="D163" s="77" t="s">
        <v>8</v>
      </c>
      <c r="E163" s="78" t="s">
        <v>145</v>
      </c>
      <c r="F163" s="55" t="s">
        <v>171</v>
      </c>
      <c r="G163" s="54"/>
      <c r="H163" s="54"/>
      <c r="I163" s="18">
        <v>365602.94</v>
      </c>
      <c r="J163" s="18">
        <v>365602.94</v>
      </c>
      <c r="K163" s="51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</row>
    <row r="164" spans="1:23" s="9" customFormat="1" ht="15.75" customHeight="1">
      <c r="A164" s="37" t="s">
        <v>36</v>
      </c>
      <c r="B164" s="39">
        <v>303</v>
      </c>
      <c r="C164" s="53" t="s">
        <v>24</v>
      </c>
      <c r="D164" s="53" t="s">
        <v>11</v>
      </c>
      <c r="E164" s="53"/>
      <c r="F164" s="53"/>
      <c r="G164" s="54" t="e">
        <f>#REF!+#REF!+#REF!</f>
        <v>#REF!</v>
      </c>
      <c r="H164" s="54" t="e">
        <f>#REF!+#REF!+#REF!</f>
        <v>#REF!</v>
      </c>
      <c r="I164" s="21">
        <f>I167+I169+I172+I171</f>
        <v>2056104.77</v>
      </c>
      <c r="J164" s="21">
        <f>J167+J169+J172+J171</f>
        <v>2054462.56</v>
      </c>
      <c r="K164" s="132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</row>
    <row r="165" spans="1:24" s="9" customFormat="1" ht="15.75" customHeight="1">
      <c r="A165" s="12" t="s">
        <v>147</v>
      </c>
      <c r="B165" s="13">
        <v>303</v>
      </c>
      <c r="C165" s="55" t="s">
        <v>24</v>
      </c>
      <c r="D165" s="55" t="s">
        <v>11</v>
      </c>
      <c r="E165" s="63" t="s">
        <v>146</v>
      </c>
      <c r="F165" s="55"/>
      <c r="G165" s="56"/>
      <c r="H165" s="56"/>
      <c r="I165" s="18">
        <f>I166</f>
        <v>48000</v>
      </c>
      <c r="J165" s="18">
        <f>J166</f>
        <v>48000</v>
      </c>
      <c r="K165" s="132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</row>
    <row r="166" spans="1:24" s="9" customFormat="1" ht="17.25" customHeight="1">
      <c r="A166" s="12" t="s">
        <v>37</v>
      </c>
      <c r="B166" s="13">
        <v>303</v>
      </c>
      <c r="C166" s="55" t="s">
        <v>24</v>
      </c>
      <c r="D166" s="55" t="s">
        <v>11</v>
      </c>
      <c r="E166" s="63" t="s">
        <v>145</v>
      </c>
      <c r="F166" s="55"/>
      <c r="G166" s="56"/>
      <c r="H166" s="56"/>
      <c r="I166" s="18">
        <f>I167</f>
        <v>48000</v>
      </c>
      <c r="J166" s="18">
        <f>J167</f>
        <v>48000</v>
      </c>
      <c r="K166" s="132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</row>
    <row r="167" spans="1:24" s="9" customFormat="1" ht="28.5" customHeight="1">
      <c r="A167" s="12" t="s">
        <v>170</v>
      </c>
      <c r="B167" s="14">
        <v>303</v>
      </c>
      <c r="C167" s="55" t="s">
        <v>24</v>
      </c>
      <c r="D167" s="55" t="s">
        <v>11</v>
      </c>
      <c r="E167" s="63" t="s">
        <v>145</v>
      </c>
      <c r="F167" s="55" t="s">
        <v>61</v>
      </c>
      <c r="G167" s="56"/>
      <c r="H167" s="56"/>
      <c r="I167" s="18">
        <v>48000</v>
      </c>
      <c r="J167" s="18">
        <v>48000</v>
      </c>
      <c r="K167" s="132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</row>
    <row r="168" spans="1:24" s="2" customFormat="1" ht="21.75" customHeight="1">
      <c r="A168" s="37" t="s">
        <v>148</v>
      </c>
      <c r="B168" s="38">
        <v>303</v>
      </c>
      <c r="C168" s="53" t="s">
        <v>24</v>
      </c>
      <c r="D168" s="53" t="s">
        <v>11</v>
      </c>
      <c r="E168" s="114" t="s">
        <v>149</v>
      </c>
      <c r="F168" s="53"/>
      <c r="G168" s="54"/>
      <c r="H168" s="54"/>
      <c r="I168" s="21">
        <f>I169</f>
        <v>50000</v>
      </c>
      <c r="J168" s="21">
        <f>J169</f>
        <v>50000</v>
      </c>
      <c r="K168" s="123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</row>
    <row r="169" spans="1:24" s="4" customFormat="1" ht="33.75" customHeight="1">
      <c r="A169" s="12" t="s">
        <v>170</v>
      </c>
      <c r="B169" s="14">
        <v>303</v>
      </c>
      <c r="C169" s="55" t="s">
        <v>24</v>
      </c>
      <c r="D169" s="55" t="s">
        <v>11</v>
      </c>
      <c r="E169" s="63" t="s">
        <v>149</v>
      </c>
      <c r="F169" s="55" t="s">
        <v>61</v>
      </c>
      <c r="G169" s="56">
        <f>'[1]главы'!H576</f>
        <v>14093</v>
      </c>
      <c r="H169" s="56">
        <f>'[1]главы'!I576</f>
        <v>0</v>
      </c>
      <c r="I169" s="18">
        <v>50000</v>
      </c>
      <c r="J169" s="18">
        <v>50000</v>
      </c>
      <c r="K169" s="126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</row>
    <row r="170" spans="1:24" s="40" customFormat="1" ht="15.75" customHeight="1">
      <c r="A170" s="37" t="s">
        <v>79</v>
      </c>
      <c r="B170" s="38">
        <v>303</v>
      </c>
      <c r="C170" s="53" t="s">
        <v>24</v>
      </c>
      <c r="D170" s="53" t="s">
        <v>11</v>
      </c>
      <c r="E170" s="114" t="s">
        <v>151</v>
      </c>
      <c r="F170" s="53"/>
      <c r="G170" s="54"/>
      <c r="H170" s="54"/>
      <c r="I170" s="21">
        <f>I172+I171</f>
        <v>1958104.77</v>
      </c>
      <c r="J170" s="21">
        <f>J172+J171</f>
        <v>1956462.56</v>
      </c>
      <c r="K170" s="123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</row>
    <row r="171" spans="1:24" s="4" customFormat="1" ht="33" customHeight="1">
      <c r="A171" s="12" t="s">
        <v>82</v>
      </c>
      <c r="B171" s="13">
        <v>303</v>
      </c>
      <c r="C171" s="55" t="s">
        <v>24</v>
      </c>
      <c r="D171" s="55" t="s">
        <v>11</v>
      </c>
      <c r="E171" s="63" t="s">
        <v>150</v>
      </c>
      <c r="F171" s="55" t="s">
        <v>54</v>
      </c>
      <c r="G171" s="56"/>
      <c r="H171" s="56"/>
      <c r="I171" s="18">
        <v>23104.77</v>
      </c>
      <c r="J171" s="18">
        <v>21462.56</v>
      </c>
      <c r="K171" s="126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</row>
    <row r="172" spans="1:24" s="4" customFormat="1" ht="33" customHeight="1">
      <c r="A172" s="12" t="s">
        <v>84</v>
      </c>
      <c r="B172" s="13">
        <v>303</v>
      </c>
      <c r="C172" s="55" t="s">
        <v>24</v>
      </c>
      <c r="D172" s="55" t="s">
        <v>11</v>
      </c>
      <c r="E172" s="63" t="s">
        <v>150</v>
      </c>
      <c r="F172" s="55" t="s">
        <v>61</v>
      </c>
      <c r="G172" s="56"/>
      <c r="H172" s="56"/>
      <c r="I172" s="18">
        <v>1935000</v>
      </c>
      <c r="J172" s="18">
        <v>1935000</v>
      </c>
      <c r="K172" s="126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</row>
    <row r="173" spans="1:24" s="40" customFormat="1" ht="15.75" customHeight="1">
      <c r="A173" s="37" t="s">
        <v>45</v>
      </c>
      <c r="B173" s="39">
        <v>303</v>
      </c>
      <c r="C173" s="53" t="s">
        <v>24</v>
      </c>
      <c r="D173" s="53" t="s">
        <v>14</v>
      </c>
      <c r="E173" s="53"/>
      <c r="F173" s="53"/>
      <c r="G173" s="54"/>
      <c r="H173" s="54"/>
      <c r="I173" s="21">
        <f>I174</f>
        <v>634000</v>
      </c>
      <c r="J173" s="21">
        <f>J174</f>
        <v>289563.49</v>
      </c>
      <c r="K173" s="123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</row>
    <row r="174" spans="1:24" s="4" customFormat="1" ht="54" customHeight="1">
      <c r="A174" s="12" t="s">
        <v>202</v>
      </c>
      <c r="B174" s="13">
        <v>303</v>
      </c>
      <c r="C174" s="55" t="s">
        <v>24</v>
      </c>
      <c r="D174" s="55" t="s">
        <v>14</v>
      </c>
      <c r="E174" s="63" t="s">
        <v>152</v>
      </c>
      <c r="F174" s="55"/>
      <c r="G174" s="56"/>
      <c r="H174" s="56"/>
      <c r="I174" s="18">
        <f>I175+I176</f>
        <v>634000</v>
      </c>
      <c r="J174" s="18">
        <f>J175+J176</f>
        <v>289563.49</v>
      </c>
      <c r="K174" s="126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</row>
    <row r="175" spans="1:24" s="4" customFormat="1" ht="36.75" customHeight="1">
      <c r="A175" s="12" t="s">
        <v>82</v>
      </c>
      <c r="B175" s="13">
        <v>303</v>
      </c>
      <c r="C175" s="55" t="s">
        <v>24</v>
      </c>
      <c r="D175" s="55" t="s">
        <v>14</v>
      </c>
      <c r="E175" s="63" t="s">
        <v>152</v>
      </c>
      <c r="F175" s="55" t="s">
        <v>54</v>
      </c>
      <c r="G175" s="56"/>
      <c r="H175" s="56"/>
      <c r="I175" s="18">
        <v>18000</v>
      </c>
      <c r="J175" s="18">
        <v>4650.13</v>
      </c>
      <c r="K175" s="126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</row>
    <row r="176" spans="1:24" s="4" customFormat="1" ht="35.25" customHeight="1">
      <c r="A176" s="12" t="s">
        <v>170</v>
      </c>
      <c r="B176" s="13">
        <v>303</v>
      </c>
      <c r="C176" s="55" t="s">
        <v>24</v>
      </c>
      <c r="D176" s="55" t="s">
        <v>14</v>
      </c>
      <c r="E176" s="63" t="s">
        <v>152</v>
      </c>
      <c r="F176" s="55" t="s">
        <v>61</v>
      </c>
      <c r="G176" s="56"/>
      <c r="H176" s="56"/>
      <c r="I176" s="18">
        <v>616000</v>
      </c>
      <c r="J176" s="18">
        <v>284913.36</v>
      </c>
      <c r="K176" s="126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</row>
    <row r="177" spans="1:24" s="4" customFormat="1" ht="23.25" customHeight="1">
      <c r="A177" s="37" t="s">
        <v>39</v>
      </c>
      <c r="B177" s="39">
        <v>303</v>
      </c>
      <c r="C177" s="53" t="s">
        <v>40</v>
      </c>
      <c r="D177" s="53" t="s">
        <v>48</v>
      </c>
      <c r="E177" s="53"/>
      <c r="F177" s="53"/>
      <c r="G177" s="54"/>
      <c r="H177" s="54"/>
      <c r="I177" s="64">
        <f>I178</f>
        <v>0</v>
      </c>
      <c r="J177" s="64">
        <f>J178</f>
        <v>0</v>
      </c>
      <c r="K177" s="51">
        <v>0</v>
      </c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</row>
    <row r="178" spans="1:24" s="4" customFormat="1" ht="15.75" customHeight="1">
      <c r="A178" s="12" t="s">
        <v>41</v>
      </c>
      <c r="B178" s="13">
        <v>303</v>
      </c>
      <c r="C178" s="55" t="s">
        <v>40</v>
      </c>
      <c r="D178" s="55" t="s">
        <v>9</v>
      </c>
      <c r="E178" s="55"/>
      <c r="F178" s="55"/>
      <c r="G178" s="56"/>
      <c r="H178" s="56"/>
      <c r="I178" s="22">
        <f>I179</f>
        <v>0</v>
      </c>
      <c r="J178" s="22">
        <f>J179</f>
        <v>0</v>
      </c>
      <c r="K178" s="126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</row>
    <row r="179" spans="1:24" s="4" customFormat="1" ht="15.75" customHeight="1">
      <c r="A179" s="12" t="s">
        <v>80</v>
      </c>
      <c r="B179" s="13">
        <v>303</v>
      </c>
      <c r="C179" s="55" t="s">
        <v>40</v>
      </c>
      <c r="D179" s="55" t="s">
        <v>9</v>
      </c>
      <c r="E179" s="63" t="s">
        <v>200</v>
      </c>
      <c r="F179" s="55"/>
      <c r="G179" s="56"/>
      <c r="H179" s="56"/>
      <c r="I179" s="22">
        <f>I181</f>
        <v>0</v>
      </c>
      <c r="J179" s="22">
        <f>J181</f>
        <v>0</v>
      </c>
      <c r="K179" s="126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</row>
    <row r="180" spans="1:24" s="4" customFormat="1" ht="18.75" customHeight="1">
      <c r="A180" s="12" t="s">
        <v>78</v>
      </c>
      <c r="B180" s="14">
        <v>303</v>
      </c>
      <c r="C180" s="55" t="s">
        <v>40</v>
      </c>
      <c r="D180" s="55" t="s">
        <v>9</v>
      </c>
      <c r="E180" s="63" t="s">
        <v>200</v>
      </c>
      <c r="F180" s="55"/>
      <c r="G180" s="56"/>
      <c r="H180" s="56"/>
      <c r="I180" s="22">
        <f>I181</f>
        <v>0</v>
      </c>
      <c r="J180" s="22">
        <f>J181</f>
        <v>0</v>
      </c>
      <c r="K180" s="126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</row>
    <row r="181" spans="1:24" s="4" customFormat="1" ht="34.5" customHeight="1">
      <c r="A181" s="12" t="s">
        <v>82</v>
      </c>
      <c r="B181" s="13">
        <v>303</v>
      </c>
      <c r="C181" s="55" t="s">
        <v>40</v>
      </c>
      <c r="D181" s="55" t="s">
        <v>9</v>
      </c>
      <c r="E181" s="63" t="s">
        <v>200</v>
      </c>
      <c r="F181" s="55" t="s">
        <v>54</v>
      </c>
      <c r="G181" s="56"/>
      <c r="H181" s="56"/>
      <c r="I181" s="22">
        <v>0</v>
      </c>
      <c r="J181" s="22">
        <v>0</v>
      </c>
      <c r="K181" s="126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</row>
    <row r="182" spans="1:12" ht="24.75" customHeight="1">
      <c r="A182" s="152" t="s">
        <v>38</v>
      </c>
      <c r="B182" s="153"/>
      <c r="C182" s="153"/>
      <c r="D182" s="153"/>
      <c r="E182" s="153"/>
      <c r="F182" s="154"/>
      <c r="G182" s="54" t="e">
        <f>#REF!+G158+#REF!+G138+G102+#REF!+#REF!+G83+G76+G8</f>
        <v>#REF!</v>
      </c>
      <c r="H182" s="54" t="e">
        <f>#REF!+H158+#REF!+H138+H102+#REF!+#REF!+H83+H76+H8</f>
        <v>#REF!</v>
      </c>
      <c r="I182" s="65">
        <f>I177+I158+I138+I102+I92+I83+I153+I76+I8</f>
        <v>111710466.16999999</v>
      </c>
      <c r="J182" s="65">
        <f>J177+J158+J138+J102+J92+J83+J76+J8+J153</f>
        <v>111250764.14999999</v>
      </c>
      <c r="K182" s="51">
        <f>J182/I182</f>
        <v>0.9958848795841526</v>
      </c>
      <c r="L182" s="34"/>
    </row>
    <row r="183" spans="1:13" s="5" customFormat="1" ht="15.75">
      <c r="A183" s="42"/>
      <c r="B183" s="42"/>
      <c r="C183" s="43"/>
      <c r="D183" s="43"/>
      <c r="E183" s="43"/>
      <c r="F183" s="68"/>
      <c r="G183" s="69"/>
      <c r="H183" s="69"/>
      <c r="I183" s="41"/>
      <c r="J183" s="44"/>
      <c r="K183" s="44"/>
      <c r="L183" s="35"/>
      <c r="M183" s="35"/>
    </row>
    <row r="184" spans="1:13" s="5" customFormat="1" ht="15.75">
      <c r="A184" s="42"/>
      <c r="B184" s="42"/>
      <c r="C184" s="42"/>
      <c r="D184" s="42"/>
      <c r="E184" s="42"/>
      <c r="F184" s="69"/>
      <c r="G184" s="69"/>
      <c r="H184" s="69"/>
      <c r="I184" s="70"/>
      <c r="J184" s="44"/>
      <c r="K184" s="44"/>
      <c r="L184" s="35"/>
      <c r="M184" s="35"/>
    </row>
    <row r="185" spans="1:17" s="5" customFormat="1" ht="18.75">
      <c r="A185" s="42"/>
      <c r="B185" s="42"/>
      <c r="C185" s="42"/>
      <c r="D185" s="42"/>
      <c r="E185" s="42"/>
      <c r="F185" s="69"/>
      <c r="G185" s="69"/>
      <c r="H185" s="69"/>
      <c r="I185" s="71"/>
      <c r="J185" s="44"/>
      <c r="K185" s="44"/>
      <c r="L185" s="33"/>
      <c r="N185" s="24"/>
      <c r="O185" s="24"/>
      <c r="P185" s="24"/>
      <c r="Q185" s="24"/>
    </row>
    <row r="186" spans="1:17" s="5" customFormat="1" ht="15.75">
      <c r="A186" s="42"/>
      <c r="B186" s="42"/>
      <c r="C186" s="42"/>
      <c r="D186" s="42"/>
      <c r="E186" s="42"/>
      <c r="F186" s="69"/>
      <c r="G186" s="69"/>
      <c r="H186" s="69"/>
      <c r="I186" s="71"/>
      <c r="J186" s="44"/>
      <c r="K186" s="44"/>
      <c r="N186" s="27"/>
      <c r="O186" s="27"/>
      <c r="P186" s="27"/>
      <c r="Q186" s="27"/>
    </row>
    <row r="187" spans="1:11" s="5" customFormat="1" ht="15.75">
      <c r="A187" s="42"/>
      <c r="B187" s="42"/>
      <c r="C187" s="42"/>
      <c r="D187" s="42"/>
      <c r="E187" s="42"/>
      <c r="F187" s="69"/>
      <c r="G187" s="69"/>
      <c r="H187" s="69"/>
      <c r="I187" s="71"/>
      <c r="J187" s="44"/>
      <c r="K187" s="44"/>
    </row>
    <row r="188" spans="1:11" s="5" customFormat="1" ht="15.75">
      <c r="A188" s="42"/>
      <c r="B188" s="42"/>
      <c r="C188" s="42"/>
      <c r="D188" s="42"/>
      <c r="E188" s="42"/>
      <c r="F188" s="69"/>
      <c r="G188" s="69"/>
      <c r="H188" s="69"/>
      <c r="I188" s="71"/>
      <c r="J188" s="44"/>
      <c r="K188" s="44"/>
    </row>
    <row r="189" spans="1:11" s="5" customFormat="1" ht="15.75">
      <c r="A189" s="42"/>
      <c r="B189" s="42"/>
      <c r="C189" s="42"/>
      <c r="D189" s="42"/>
      <c r="E189" s="42"/>
      <c r="F189" s="69"/>
      <c r="G189" s="69"/>
      <c r="H189" s="69"/>
      <c r="I189" s="71"/>
      <c r="J189" s="44"/>
      <c r="K189" s="44"/>
    </row>
    <row r="190" spans="1:11" s="5" customFormat="1" ht="15.75">
      <c r="A190" s="42"/>
      <c r="B190" s="42"/>
      <c r="C190" s="42"/>
      <c r="D190" s="42"/>
      <c r="E190" s="42"/>
      <c r="F190" s="69"/>
      <c r="G190" s="69"/>
      <c r="H190" s="69"/>
      <c r="I190" s="69"/>
      <c r="J190" s="44"/>
      <c r="K190" s="44"/>
    </row>
    <row r="191" spans="1:11" s="5" customFormat="1" ht="15.75">
      <c r="A191" s="42"/>
      <c r="B191" s="42"/>
      <c r="C191" s="42"/>
      <c r="D191" s="42"/>
      <c r="E191" s="42"/>
      <c r="F191" s="141"/>
      <c r="G191" s="141"/>
      <c r="H191" s="141"/>
      <c r="I191" s="141"/>
      <c r="J191" s="44"/>
      <c r="K191" s="44"/>
    </row>
  </sheetData>
  <sheetProtection/>
  <mergeCells count="15">
    <mergeCell ref="E5:E6"/>
    <mergeCell ref="F5:F6"/>
    <mergeCell ref="G5:G6"/>
    <mergeCell ref="H5:H6"/>
    <mergeCell ref="I5:I6"/>
    <mergeCell ref="J5:J6"/>
    <mergeCell ref="K5:K6"/>
    <mergeCell ref="F191:I191"/>
    <mergeCell ref="A182:F182"/>
    <mergeCell ref="J1:K1"/>
    <mergeCell ref="A3:K3"/>
    <mergeCell ref="A5:A6"/>
    <mergeCell ref="B5:B6"/>
    <mergeCell ref="C5:C6"/>
    <mergeCell ref="D5:D6"/>
  </mergeCells>
  <printOptions/>
  <pageMargins left="0.3937007874015748" right="0" top="0" bottom="0" header="0" footer="0"/>
  <pageSetup fitToHeight="0" fitToWidth="0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sovdep</cp:lastModifiedBy>
  <cp:lastPrinted>2021-01-07T16:54:36Z</cp:lastPrinted>
  <dcterms:created xsi:type="dcterms:W3CDTF">1996-10-08T23:32:33Z</dcterms:created>
  <dcterms:modified xsi:type="dcterms:W3CDTF">2021-04-23T05:53:45Z</dcterms:modified>
  <cp:category/>
  <cp:version/>
  <cp:contentType/>
  <cp:contentStatus/>
</cp:coreProperties>
</file>