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788" activeTab="0"/>
  </bookViews>
  <sheets>
    <sheet name="роспись" sheetId="1" r:id="rId1"/>
  </sheets>
  <externalReferences>
    <externalReference r:id="rId4"/>
  </externalReferences>
  <definedNames>
    <definedName name="_xlnm.Print_Area" localSheetId="0">'роспись'!$A$1:$J$198</definedName>
  </definedNames>
  <calcPr fullCalcOnLoad="1"/>
</workbook>
</file>

<file path=xl/sharedStrings.xml><?xml version="1.0" encoding="utf-8"?>
<sst xmlns="http://schemas.openxmlformats.org/spreadsheetml/2006/main" count="757" uniqueCount="203">
  <si>
    <t>Связь и информатика</t>
  </si>
  <si>
    <t>Социальное обеспечение населения</t>
  </si>
  <si>
    <t>01</t>
  </si>
  <si>
    <t>02</t>
  </si>
  <si>
    <t>03</t>
  </si>
  <si>
    <t>04</t>
  </si>
  <si>
    <t>07</t>
  </si>
  <si>
    <t>08</t>
  </si>
  <si>
    <t>Резервные фонды</t>
  </si>
  <si>
    <t>09</t>
  </si>
  <si>
    <t>10</t>
  </si>
  <si>
    <t>НАЦИОНАЛЬНАЯ ЭКОНОМИКА</t>
  </si>
  <si>
    <t>Другие вопросы в области национальной экономики</t>
  </si>
  <si>
    <t>ОБРАЗОВАНИЕ</t>
  </si>
  <si>
    <t>Другие вопросы в области образования</t>
  </si>
  <si>
    <t>СОЦИАЛЬНАЯ ПОЛИТИКА</t>
  </si>
  <si>
    <t xml:space="preserve">        В С Е Г О</t>
  </si>
  <si>
    <t>Дошкольное образование</t>
  </si>
  <si>
    <t>ЖИЛИЩНО-КОММУНАЛЬНОЕ ХОЗЯЙСТВО</t>
  </si>
  <si>
    <t>05</t>
  </si>
  <si>
    <t>Наименование</t>
  </si>
  <si>
    <t>Под-раз-дел</t>
  </si>
  <si>
    <t>Целевая статья</t>
  </si>
  <si>
    <t>Представлено к первому чтению</t>
  </si>
  <si>
    <t>Изменения (+; -)</t>
  </si>
  <si>
    <t>Центральный аппарат</t>
  </si>
  <si>
    <t>Раздел</t>
  </si>
  <si>
    <t>Вид расходов</t>
  </si>
  <si>
    <t>Межбюджетные трансферты</t>
  </si>
  <si>
    <t xml:space="preserve">Осуществление государственных полномочий по организации и осуществлению деятельности по опеке и попечительству </t>
  </si>
  <si>
    <t>12</t>
  </si>
  <si>
    <t xml:space="preserve">03 </t>
  </si>
  <si>
    <t>Прочие расходы</t>
  </si>
  <si>
    <t>00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</si>
  <si>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</si>
  <si>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</si>
  <si>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</si>
  <si>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</si>
  <si>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</si>
  <si>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Субсидии на возмещение операторам связи убытков, причиняемых оказанием универсальных услуг связи</t>
  </si>
  <si>
    <t>ОБЩЕГОСУДАРСТВЕННЫЕ ВОПРОСЫ</t>
  </si>
  <si>
    <t>11</t>
  </si>
  <si>
    <t xml:space="preserve">Транспорт </t>
  </si>
  <si>
    <t>06</t>
  </si>
  <si>
    <t>Осуществление государственных полномочий в сфере административных правонарушений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</si>
  <si>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</si>
  <si>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Молодежная политика и оздоровление детей</t>
  </si>
  <si>
    <t xml:space="preserve"> ФИЗИЧЕСКАЯ КУЛЬТУРА И СПОРТ</t>
  </si>
  <si>
    <t>Осуществление государственных полномочий по формированию торгового реестра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</si>
  <si>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</si>
  <si>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</si>
  <si>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870</t>
  </si>
  <si>
    <t>Осуществление государственных полномочий по созданию комиссии по делам несовершеннолетних и защите их прав</t>
  </si>
  <si>
    <t>Жилищное хозяйство</t>
  </si>
  <si>
    <t xml:space="preserve">Благоустройство </t>
  </si>
  <si>
    <t xml:space="preserve">Культура </t>
  </si>
  <si>
    <t>Субвенции на исполнение государственных полномочий по регистрации и учету граждан, имеющих право на получние жилищных субсидий в связи с переселением из районов Крайнего Севера и приравненных к ним местностям</t>
  </si>
  <si>
    <t>01 00</t>
  </si>
  <si>
    <t>03 00</t>
  </si>
  <si>
    <t>05 00</t>
  </si>
  <si>
    <t>07 00</t>
  </si>
  <si>
    <t>08 00</t>
  </si>
  <si>
    <t>09 00</t>
  </si>
  <si>
    <t>11 00</t>
  </si>
  <si>
    <t>04 00</t>
  </si>
  <si>
    <t>10 00</t>
  </si>
  <si>
    <t>План</t>
  </si>
  <si>
    <t>Исполнено</t>
  </si>
  <si>
    <t>% исполнения</t>
  </si>
  <si>
    <t>Ведомственная целевая программа "Молодежь Севера"</t>
  </si>
  <si>
    <t>Ведомственная целевая программа «Энергосбережение и повышение энергетической эффективности в муниципальном образовании «Новая Земля».</t>
  </si>
  <si>
    <t>Ведомственная целевая программа "Здоровье северян"</t>
  </si>
  <si>
    <t>Ведомственная целевая программа "Здоровье Северян"</t>
  </si>
  <si>
    <t>Ведомственная целевая программа "Дети Новой Земли"</t>
  </si>
  <si>
    <t>Ведомственная целевая программа"Молодежь Севера"</t>
  </si>
  <si>
    <t>Обеспечение деятельности главы муниципального образования</t>
  </si>
  <si>
    <t>Содержание и обеспечение деятельности органов местного самоуправления</t>
  </si>
  <si>
    <t>8000100001</t>
  </si>
  <si>
    <t>810</t>
  </si>
  <si>
    <t>Обеспечение деятельности Совета депутатов МО ГО "Новая Земля"</t>
  </si>
  <si>
    <t>81001</t>
  </si>
  <si>
    <t>Аппарат Совета депутатов МО ГО "Новая Земля"</t>
  </si>
  <si>
    <t>8100100002</t>
  </si>
  <si>
    <t>Закупка товаров, работ и услуг для обеспечения государственных (муниципальных) нужд</t>
  </si>
  <si>
    <t>200</t>
  </si>
  <si>
    <t>Обеспечение деятельности Администрации МО ГО "Новая Земля"</t>
  </si>
  <si>
    <t>830</t>
  </si>
  <si>
    <t>83001</t>
  </si>
  <si>
    <t>8300100004</t>
  </si>
  <si>
    <t>100</t>
  </si>
  <si>
    <t>Иные бюджетные ассигнования</t>
  </si>
  <si>
    <t>800</t>
  </si>
  <si>
    <t>8300178700</t>
  </si>
  <si>
    <t>8300178660</t>
  </si>
  <si>
    <t>8300178670</t>
  </si>
  <si>
    <t>8300178680</t>
  </si>
  <si>
    <t>8300178690</t>
  </si>
  <si>
    <t>Ведомственная целевая программа "Совершенствование и развитие муниципальной службы в муниципальном образовании "Новая Земля"</t>
  </si>
  <si>
    <t>103</t>
  </si>
  <si>
    <t>10301</t>
  </si>
  <si>
    <t>1030100099</t>
  </si>
  <si>
    <t>Обеспечение деятельности Контрольно-ревизионной комиссии МО ГО "Новая Земля"</t>
  </si>
  <si>
    <t>820</t>
  </si>
  <si>
    <t>82001</t>
  </si>
  <si>
    <t>Аппарат Контрольно-ревизионной комиссии МО ГО "Новая Земля"</t>
  </si>
  <si>
    <t>8200100003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</si>
  <si>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</si>
  <si>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проведения выборов</t>
  </si>
  <si>
    <t>Проведение выборов</t>
  </si>
  <si>
    <t>840</t>
  </si>
  <si>
    <t>Другие направления расходов</t>
  </si>
  <si>
    <t>84099</t>
  </si>
  <si>
    <t>Проведение выборов в представительные органы муниципального образования</t>
  </si>
  <si>
    <t>8409900005</t>
  </si>
  <si>
    <t>Резервный фонд</t>
  </si>
  <si>
    <t>900</t>
  </si>
  <si>
    <t>90099</t>
  </si>
  <si>
    <t>Резервный фонд муниципального образования</t>
  </si>
  <si>
    <t>9009900006</t>
  </si>
  <si>
    <t>Ведомственная целевая программа "Предупреждение терроризма и экстремисткой деятельности в муниципальном образовании "Новая Земля"</t>
  </si>
  <si>
    <t>104</t>
  </si>
  <si>
    <t>10499</t>
  </si>
  <si>
    <t>Мероприятия по профилактике терроризма и экстремизма</t>
  </si>
  <si>
    <t>1049900027</t>
  </si>
  <si>
    <t>Ведомственная целевая программа "Профилактика правонарушений в муниципальном образовании "Новая Земля"</t>
  </si>
  <si>
    <t>105</t>
  </si>
  <si>
    <t>10599</t>
  </si>
  <si>
    <t>Мероприятия по профилактике правонарушений</t>
  </si>
  <si>
    <t>1059900028</t>
  </si>
  <si>
    <t xml:space="preserve">Ведомственная целевая программа "Противопожарная безопасность в муниципальном образовании "Новая Земля" </t>
  </si>
  <si>
    <t>106</t>
  </si>
  <si>
    <t>10699</t>
  </si>
  <si>
    <t>Обеспечение первичных мер пожарной безопасности в границах городского округа</t>
  </si>
  <si>
    <t>1069900026</t>
  </si>
  <si>
    <t>Бюджетные учреждения МО ГО "Новая Земля"</t>
  </si>
  <si>
    <t>850</t>
  </si>
  <si>
    <t>85099</t>
  </si>
  <si>
    <t>Предоставление субсидий бюджетным, автономным учреждениям и иным некоммерческим организациям</t>
  </si>
  <si>
    <t>8509900099</t>
  </si>
  <si>
    <t>600</t>
  </si>
  <si>
    <t>87099</t>
  </si>
  <si>
    <t>8709900099</t>
  </si>
  <si>
    <t xml:space="preserve">Прочие мероприятия </t>
  </si>
  <si>
    <t>890</t>
  </si>
  <si>
    <t>89099</t>
  </si>
  <si>
    <t>8909900099</t>
  </si>
  <si>
    <t>108</t>
  </si>
  <si>
    <t>10899</t>
  </si>
  <si>
    <t>Мероприятия по энергосбережению</t>
  </si>
  <si>
    <t>1089900030</t>
  </si>
  <si>
    <t>Мероприятия по благоустройству территорий</t>
  </si>
  <si>
    <t>860</t>
  </si>
  <si>
    <t>86099</t>
  </si>
  <si>
    <t>8609900021</t>
  </si>
  <si>
    <t>8609900022</t>
  </si>
  <si>
    <t>910</t>
  </si>
  <si>
    <t>91099</t>
  </si>
  <si>
    <t>9109978620</t>
  </si>
  <si>
    <t>101</t>
  </si>
  <si>
    <t>10199</t>
  </si>
  <si>
    <t>Мероприятия в области молодежной политики, оздоровления и отдыха детей</t>
  </si>
  <si>
    <t>1019900025</t>
  </si>
  <si>
    <t>Меры социальной поддержки населения</t>
  </si>
  <si>
    <t>1019900031</t>
  </si>
  <si>
    <t>1019900099</t>
  </si>
  <si>
    <t>102</t>
  </si>
  <si>
    <t>10299</t>
  </si>
  <si>
    <t>Мероприятия в области образования</t>
  </si>
  <si>
    <t>1029900024</t>
  </si>
  <si>
    <t>Социальное обеспечение и иные выплаты населению</t>
  </si>
  <si>
    <t>300</t>
  </si>
  <si>
    <t>Ведомственная целевая программа «Моложежь севера»</t>
  </si>
  <si>
    <t>107</t>
  </si>
  <si>
    <t>10799</t>
  </si>
  <si>
    <t>1079900024</t>
  </si>
  <si>
    <t>Публичные нормативные обязательства</t>
  </si>
  <si>
    <t>91002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</si>
  <si>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</si>
  <si>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9100278390</t>
  </si>
  <si>
    <t>КУЛЬТУРА, КИНЕМАТОГРАФИЯ</t>
  </si>
  <si>
    <t>Мероприятия в сфере культуры и кинематографии</t>
  </si>
  <si>
    <t>8909900023</t>
  </si>
  <si>
    <t>Другие вопросы в области культуры и кинематографии</t>
  </si>
  <si>
    <t>1019900023</t>
  </si>
  <si>
    <t>Мероприятия в сфере культуры</t>
  </si>
  <si>
    <t>1029900023</t>
  </si>
  <si>
    <t>1079900023</t>
  </si>
  <si>
    <t>89002</t>
  </si>
  <si>
    <t>Мероприятия в области социальной поитики</t>
  </si>
  <si>
    <t>8900200031</t>
  </si>
  <si>
    <t>10102</t>
  </si>
  <si>
    <t>1010200031</t>
  </si>
  <si>
    <t>10202</t>
  </si>
  <si>
    <t>1020200031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</si>
  <si>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</si>
  <si>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9100278650</t>
  </si>
  <si>
    <t>Массовый спорт</t>
  </si>
  <si>
    <t>Мероприятия в сфере физической культуры и спорта</t>
  </si>
  <si>
    <t>1079900029</t>
  </si>
  <si>
    <t>Расходы местного бюджета за 1 квартал 2017 года</t>
  </si>
  <si>
    <t>Дополнительное образование детей</t>
  </si>
  <si>
    <t>И.о. руководителя отдела экономики и финансов                                                                       Ю.А.Лейко</t>
  </si>
  <si>
    <t>ПРИЛОЖЕНИЕ № 2                                                                                                                                                                                                 к Постановлению администрации МО ГО "Новая Земля                                                                                                                           "Об утверждении отчета об исполнении местного бюджета                                                                                                                                МО ГО "Новая Земля" за 1 квартал 2017 года"                                                                                                                                                      от "  11 "   Мая    2017 №  08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</si>
</sst>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 Cyr"/>
      <family val="2"/>
    </font>
    <font>
      <sz val="12"/>
      <name val="Arial Cyr"/>
      <family val="2"/>
    </font>
    <font>
      <sz val="12"/>
      <name val="Arial"/>
      <family val="2"/>
    </font>
    <font>
      <b/>
      <sz val="12"/>
      <name val="Arial Cyr"/>
      <family val="2"/>
    </font>
    <font>
      <sz val="10"/>
      <name val="Arial Cyr"/>
      <family val="2"/>
    </font>
    <font>
      <b/>
      <i/>
      <sz val="12"/>
      <name val="Arial"/>
      <family val="2"/>
    </font>
    <font>
      <b/>
      <sz val="16"/>
      <name val="Arial Cyr"/>
      <family val="0"/>
    </font>
    <font>
      <b/>
      <sz val="12"/>
      <name val="Arial"/>
      <family val="2"/>
    </font>
    <font>
      <sz val="14"/>
      <name val="Arial"/>
      <family val="2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i/>
      <sz val="12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33" borderId="0" xfId="0" applyFill="1" applyAlignment="1">
      <alignment/>
    </xf>
    <xf numFmtId="0" fontId="12" fillId="0" borderId="0" xfId="0" applyFont="1" applyAlignment="1">
      <alignment horizontal="center"/>
    </xf>
    <xf numFmtId="179" fontId="0" fillId="0" borderId="0" xfId="60" applyFont="1" applyAlignment="1">
      <alignment/>
    </xf>
    <xf numFmtId="2" fontId="5" fillId="33" borderId="10" xfId="0" applyNumberFormat="1" applyFont="1" applyFill="1" applyBorder="1" applyAlignment="1">
      <alignment horizontal="left" vertical="center" wrapText="1"/>
    </xf>
    <xf numFmtId="0" fontId="0" fillId="33" borderId="0" xfId="0" applyFont="1" applyFill="1" applyAlignment="1">
      <alignment/>
    </xf>
    <xf numFmtId="179" fontId="6" fillId="0" borderId="0" xfId="60" applyFont="1" applyAlignment="1">
      <alignment vertical="center"/>
    </xf>
    <xf numFmtId="179" fontId="6" fillId="0" borderId="11" xfId="60" applyFont="1" applyBorder="1" applyAlignment="1">
      <alignment vertical="center"/>
    </xf>
    <xf numFmtId="179" fontId="6" fillId="33" borderId="12" xfId="60" applyFont="1" applyFill="1" applyBorder="1" applyAlignment="1">
      <alignment vertical="center"/>
    </xf>
    <xf numFmtId="179" fontId="6" fillId="33" borderId="13" xfId="60" applyFont="1" applyFill="1" applyBorder="1" applyAlignment="1">
      <alignment horizontal="center" vertical="center"/>
    </xf>
    <xf numFmtId="179" fontId="9" fillId="34" borderId="13" xfId="60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left" vertical="center" wrapText="1"/>
    </xf>
    <xf numFmtId="2" fontId="5" fillId="33" borderId="12" xfId="0" applyNumberFormat="1" applyFont="1" applyFill="1" applyBorder="1" applyAlignment="1">
      <alignment horizontal="left" vertical="center" wrapText="1"/>
    </xf>
    <xf numFmtId="2" fontId="15" fillId="34" borderId="11" xfId="0" applyNumberFormat="1" applyFont="1" applyFill="1" applyBorder="1" applyAlignment="1">
      <alignment horizontal="left" vertical="center" wrapText="1"/>
    </xf>
    <xf numFmtId="2" fontId="16" fillId="0" borderId="0" xfId="0" applyNumberFormat="1" applyFont="1" applyAlignment="1">
      <alignment vertical="center" wrapText="1"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2" fontId="14" fillId="35" borderId="14" xfId="0" applyNumberFormat="1" applyFont="1" applyFill="1" applyBorder="1" applyAlignment="1">
      <alignment/>
    </xf>
    <xf numFmtId="2" fontId="11" fillId="35" borderId="15" xfId="0" applyNumberFormat="1" applyFont="1" applyFill="1" applyBorder="1" applyAlignment="1">
      <alignment horizontal="center" vertical="center"/>
    </xf>
    <xf numFmtId="2" fontId="13" fillId="34" borderId="11" xfId="0" applyNumberFormat="1" applyFont="1" applyFill="1" applyBorder="1" applyAlignment="1">
      <alignment wrapText="1"/>
    </xf>
    <xf numFmtId="2" fontId="9" fillId="34" borderId="11" xfId="0" applyNumberFormat="1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left" vertical="center" wrapText="1"/>
    </xf>
    <xf numFmtId="2" fontId="6" fillId="33" borderId="11" xfId="0" applyNumberFormat="1" applyFont="1" applyFill="1" applyBorder="1" applyAlignment="1">
      <alignment horizontal="center" vertical="center"/>
    </xf>
    <xf numFmtId="2" fontId="13" fillId="34" borderId="11" xfId="0" applyNumberFormat="1" applyFont="1" applyFill="1" applyBorder="1" applyAlignment="1">
      <alignment wrapText="1" shrinkToFit="1"/>
    </xf>
    <xf numFmtId="2" fontId="6" fillId="33" borderId="11" xfId="60" applyNumberFormat="1" applyFont="1" applyFill="1" applyBorder="1" applyAlignment="1">
      <alignment horizontal="left" vertical="center" wrapText="1"/>
    </xf>
    <xf numFmtId="2" fontId="15" fillId="34" borderId="11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left" vertical="center" wrapText="1"/>
    </xf>
    <xf numFmtId="2" fontId="5" fillId="33" borderId="11" xfId="0" applyNumberFormat="1" applyFont="1" applyFill="1" applyBorder="1" applyAlignment="1">
      <alignment horizontal="center" vertical="center"/>
    </xf>
    <xf numFmtId="2" fontId="0" fillId="33" borderId="0" xfId="0" applyNumberFormat="1" applyFill="1" applyAlignment="1">
      <alignment/>
    </xf>
    <xf numFmtId="2" fontId="5" fillId="33" borderId="11" xfId="0" applyNumberFormat="1" applyFont="1" applyFill="1" applyBorder="1" applyAlignment="1">
      <alignment horizontal="center" vertical="center"/>
    </xf>
    <xf numFmtId="2" fontId="9" fillId="34" borderId="16" xfId="0" applyNumberFormat="1" applyFont="1" applyFill="1" applyBorder="1" applyAlignment="1">
      <alignment horizontal="left" vertical="center" wrapText="1"/>
    </xf>
    <xf numFmtId="2" fontId="5" fillId="33" borderId="17" xfId="0" applyNumberFormat="1" applyFont="1" applyFill="1" applyBorder="1" applyAlignment="1">
      <alignment horizontal="left" vertical="center" wrapText="1"/>
    </xf>
    <xf numFmtId="2" fontId="5" fillId="33" borderId="18" xfId="0" applyNumberFormat="1" applyFont="1" applyFill="1" applyBorder="1" applyAlignment="1">
      <alignment horizontal="left" vertical="center" wrapText="1"/>
    </xf>
    <xf numFmtId="2" fontId="9" fillId="34" borderId="11" xfId="0" applyNumberFormat="1" applyFont="1" applyFill="1" applyBorder="1" applyAlignment="1">
      <alignment horizontal="left" vertical="center" wrapText="1"/>
    </xf>
    <xf numFmtId="2" fontId="11" fillId="35" borderId="11" xfId="0" applyNumberFormat="1" applyFont="1" applyFill="1" applyBorder="1" applyAlignment="1">
      <alignment horizontal="center" vertical="center"/>
    </xf>
    <xf numFmtId="2" fontId="5" fillId="33" borderId="16" xfId="0" applyNumberFormat="1" applyFont="1" applyFill="1" applyBorder="1" applyAlignment="1">
      <alignment horizontal="left" vertical="center" wrapText="1"/>
    </xf>
    <xf numFmtId="2" fontId="7" fillId="35" borderId="11" xfId="0" applyNumberFormat="1" applyFont="1" applyFill="1" applyBorder="1" applyAlignment="1">
      <alignment horizontal="left" vertical="center" wrapText="1"/>
    </xf>
    <xf numFmtId="2" fontId="6" fillId="0" borderId="11" xfId="0" applyNumberFormat="1" applyFont="1" applyBorder="1" applyAlignment="1">
      <alignment wrapText="1"/>
    </xf>
    <xf numFmtId="2" fontId="6" fillId="33" borderId="11" xfId="0" applyNumberFormat="1" applyFont="1" applyFill="1" applyBorder="1" applyAlignment="1">
      <alignment/>
    </xf>
    <xf numFmtId="2" fontId="5" fillId="33" borderId="11" xfId="0" applyNumberFormat="1" applyFont="1" applyFill="1" applyBorder="1" applyAlignment="1">
      <alignment vertical="center" wrapText="1"/>
    </xf>
    <xf numFmtId="2" fontId="15" fillId="34" borderId="11" xfId="0" applyNumberFormat="1" applyFont="1" applyFill="1" applyBorder="1" applyAlignment="1">
      <alignment horizontal="left" vertical="center" wrapText="1"/>
    </xf>
    <xf numFmtId="2" fontId="15" fillId="34" borderId="16" xfId="0" applyNumberFormat="1" applyFont="1" applyFill="1" applyBorder="1" applyAlignment="1">
      <alignment horizontal="left" vertical="center" wrapText="1"/>
    </xf>
    <xf numFmtId="2" fontId="0" fillId="33" borderId="0" xfId="0" applyNumberFormat="1" applyFont="1" applyFill="1" applyAlignment="1">
      <alignment/>
    </xf>
    <xf numFmtId="2" fontId="6" fillId="0" borderId="11" xfId="0" applyNumberFormat="1" applyFont="1" applyBorder="1" applyAlignment="1">
      <alignment horizontal="left" vertical="center" wrapText="1"/>
    </xf>
    <xf numFmtId="2" fontId="6" fillId="33" borderId="12" xfId="0" applyNumberFormat="1" applyFont="1" applyFill="1" applyBorder="1" applyAlignment="1">
      <alignment horizontal="center" vertical="center"/>
    </xf>
    <xf numFmtId="2" fontId="5" fillId="33" borderId="12" xfId="0" applyNumberFormat="1" applyFont="1" applyFill="1" applyBorder="1" applyAlignment="1">
      <alignment horizontal="center" vertical="center"/>
    </xf>
    <xf numFmtId="2" fontId="11" fillId="35" borderId="11" xfId="0" applyNumberFormat="1" applyFont="1" applyFill="1" applyBorder="1" applyAlignment="1">
      <alignment horizontal="left" vertical="center" wrapText="1"/>
    </xf>
    <xf numFmtId="2" fontId="7" fillId="17" borderId="19" xfId="0" applyNumberFormat="1" applyFont="1" applyFill="1" applyBorder="1" applyAlignment="1">
      <alignment vertical="center"/>
    </xf>
    <xf numFmtId="2" fontId="7" fillId="17" borderId="20" xfId="0" applyNumberFormat="1" applyFont="1" applyFill="1" applyBorder="1" applyAlignment="1">
      <alignment horizontal="center" vertical="center"/>
    </xf>
    <xf numFmtId="2" fontId="0" fillId="0" borderId="0" xfId="60" applyNumberFormat="1" applyFont="1" applyAlignment="1">
      <alignment/>
    </xf>
    <xf numFmtId="179" fontId="7" fillId="17" borderId="21" xfId="60" applyFont="1" applyFill="1" applyBorder="1" applyAlignment="1">
      <alignment horizontal="center" vertical="center"/>
    </xf>
    <xf numFmtId="179" fontId="11" fillId="35" borderId="22" xfId="60" applyFont="1" applyFill="1" applyBorder="1" applyAlignment="1">
      <alignment horizontal="center" vertical="center"/>
    </xf>
    <xf numFmtId="179" fontId="11" fillId="35" borderId="13" xfId="60" applyFont="1" applyFill="1" applyBorder="1" applyAlignment="1">
      <alignment horizontal="center" vertical="center"/>
    </xf>
    <xf numFmtId="179" fontId="6" fillId="33" borderId="23" xfId="60" applyFont="1" applyFill="1" applyBorder="1" applyAlignment="1">
      <alignment horizontal="center" vertical="center"/>
    </xf>
    <xf numFmtId="179" fontId="9" fillId="34" borderId="23" xfId="60" applyFont="1" applyFill="1" applyBorder="1" applyAlignment="1">
      <alignment horizontal="center" vertical="center"/>
    </xf>
    <xf numFmtId="179" fontId="11" fillId="35" borderId="23" xfId="60" applyFont="1" applyFill="1" applyBorder="1" applyAlignment="1">
      <alignment horizontal="center" vertical="center"/>
    </xf>
    <xf numFmtId="179" fontId="6" fillId="0" borderId="0" xfId="60" applyFont="1" applyBorder="1" applyAlignment="1">
      <alignment horizontal="center" vertical="center"/>
    </xf>
    <xf numFmtId="179" fontId="12" fillId="0" borderId="0" xfId="60" applyFont="1" applyAlignment="1">
      <alignment horizontal="center"/>
    </xf>
    <xf numFmtId="179" fontId="12" fillId="0" borderId="0" xfId="60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179" fontId="18" fillId="0" borderId="0" xfId="60" applyFont="1" applyAlignment="1">
      <alignment/>
    </xf>
    <xf numFmtId="0" fontId="8" fillId="0" borderId="19" xfId="0" applyNumberFormat="1" applyFont="1" applyBorder="1" applyAlignment="1">
      <alignment horizontal="center" vertical="center"/>
    </xf>
    <xf numFmtId="0" fontId="8" fillId="0" borderId="21" xfId="60" applyNumberFormat="1" applyFont="1" applyBorder="1" applyAlignment="1">
      <alignment horizontal="center" vertical="center"/>
    </xf>
    <xf numFmtId="0" fontId="8" fillId="0" borderId="20" xfId="6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2" fontId="11" fillId="36" borderId="15" xfId="0" applyNumberFormat="1" applyFont="1" applyFill="1" applyBorder="1" applyAlignment="1">
      <alignment horizontal="center" vertical="center"/>
    </xf>
    <xf numFmtId="2" fontId="11" fillId="34" borderId="11" xfId="0" applyNumberFormat="1" applyFont="1" applyFill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11" fillId="36" borderId="11" xfId="0" applyNumberFormat="1" applyFont="1" applyFill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 vertical="center"/>
    </xf>
    <xf numFmtId="2" fontId="11" fillId="17" borderId="2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9" fontId="6" fillId="0" borderId="0" xfId="60" applyFont="1" applyAlignment="1">
      <alignment horizontal="center" vertical="center"/>
    </xf>
    <xf numFmtId="179" fontId="6" fillId="0" borderId="13" xfId="60" applyFont="1" applyBorder="1" applyAlignment="1">
      <alignment vertical="center"/>
    </xf>
    <xf numFmtId="0" fontId="18" fillId="0" borderId="11" xfId="0" applyFont="1" applyBorder="1" applyAlignment="1">
      <alignment/>
    </xf>
    <xf numFmtId="179" fontId="18" fillId="0" borderId="11" xfId="60" applyFont="1" applyBorder="1" applyAlignment="1">
      <alignment horizontal="center" vertical="center"/>
    </xf>
    <xf numFmtId="179" fontId="18" fillId="0" borderId="11" xfId="60" applyFont="1" applyBorder="1" applyAlignment="1">
      <alignment/>
    </xf>
    <xf numFmtId="49" fontId="6" fillId="33" borderId="11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/>
    </xf>
    <xf numFmtId="49" fontId="8" fillId="0" borderId="20" xfId="0" applyNumberFormat="1" applyFont="1" applyBorder="1" applyAlignment="1">
      <alignment horizontal="center" vertical="center"/>
    </xf>
    <xf numFmtId="49" fontId="11" fillId="35" borderId="15" xfId="0" applyNumberFormat="1" applyFont="1" applyFill="1" applyBorder="1" applyAlignment="1">
      <alignment horizontal="center" vertical="center"/>
    </xf>
    <xf numFmtId="49" fontId="9" fillId="34" borderId="11" xfId="0" applyNumberFormat="1" applyFont="1" applyFill="1" applyBorder="1" applyAlignment="1">
      <alignment horizontal="center" vertical="center"/>
    </xf>
    <xf numFmtId="49" fontId="15" fillId="34" borderId="11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49" fontId="11" fillId="35" borderId="11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/>
    </xf>
    <xf numFmtId="49" fontId="7" fillId="17" borderId="20" xfId="0" applyNumberFormat="1" applyFont="1" applyFill="1" applyBorder="1" applyAlignment="1">
      <alignment horizontal="center" vertical="center"/>
    </xf>
    <xf numFmtId="49" fontId="12" fillId="0" borderId="0" xfId="0" applyNumberFormat="1" applyFont="1" applyAlignment="1">
      <alignment horizontal="center"/>
    </xf>
    <xf numFmtId="49" fontId="0" fillId="0" borderId="0" xfId="0" applyNumberFormat="1" applyAlignment="1">
      <alignment horizontal="left"/>
    </xf>
    <xf numFmtId="49" fontId="8" fillId="0" borderId="20" xfId="0" applyNumberFormat="1" applyFont="1" applyBorder="1" applyAlignment="1">
      <alignment horizontal="left" vertical="center"/>
    </xf>
    <xf numFmtId="49" fontId="11" fillId="35" borderId="15" xfId="0" applyNumberFormat="1" applyFont="1" applyFill="1" applyBorder="1" applyAlignment="1">
      <alignment horizontal="left" vertical="center"/>
    </xf>
    <xf numFmtId="49" fontId="9" fillId="34" borderId="11" xfId="0" applyNumberFormat="1" applyFont="1" applyFill="1" applyBorder="1" applyAlignment="1">
      <alignment horizontal="left" vertical="center"/>
    </xf>
    <xf numFmtId="49" fontId="15" fillId="34" borderId="11" xfId="0" applyNumberFormat="1" applyFont="1" applyFill="1" applyBorder="1" applyAlignment="1">
      <alignment horizontal="left" vertical="center"/>
    </xf>
    <xf numFmtId="49" fontId="5" fillId="33" borderId="11" xfId="0" applyNumberFormat="1" applyFont="1" applyFill="1" applyBorder="1" applyAlignment="1">
      <alignment horizontal="left" vertical="center"/>
    </xf>
    <xf numFmtId="49" fontId="5" fillId="33" borderId="11" xfId="0" applyNumberFormat="1" applyFont="1" applyFill="1" applyBorder="1" applyAlignment="1">
      <alignment horizontal="left" vertical="center"/>
    </xf>
    <xf numFmtId="49" fontId="11" fillId="35" borderId="11" xfId="0" applyNumberFormat="1" applyFont="1" applyFill="1" applyBorder="1" applyAlignment="1">
      <alignment horizontal="left" vertical="center"/>
    </xf>
    <xf numFmtId="49" fontId="6" fillId="33" borderId="12" xfId="0" applyNumberFormat="1" applyFont="1" applyFill="1" applyBorder="1" applyAlignment="1">
      <alignment horizontal="left" vertical="center"/>
    </xf>
    <xf numFmtId="49" fontId="5" fillId="33" borderId="12" xfId="0" applyNumberFormat="1" applyFont="1" applyFill="1" applyBorder="1" applyAlignment="1">
      <alignment horizontal="left" vertical="center"/>
    </xf>
    <xf numFmtId="49" fontId="7" fillId="17" borderId="2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49" fontId="6" fillId="0" borderId="11" xfId="0" applyNumberFormat="1" applyFont="1" applyBorder="1" applyAlignment="1">
      <alignment horizontal="lef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12" fillId="0" borderId="0" xfId="0" applyNumberFormat="1" applyFont="1" applyBorder="1" applyAlignment="1">
      <alignment/>
    </xf>
    <xf numFmtId="49" fontId="18" fillId="0" borderId="11" xfId="0" applyNumberFormat="1" applyFont="1" applyBorder="1" applyAlignment="1">
      <alignment/>
    </xf>
    <xf numFmtId="49" fontId="18" fillId="0" borderId="0" xfId="0" applyNumberFormat="1" applyFont="1" applyAlignment="1">
      <alignment/>
    </xf>
    <xf numFmtId="2" fontId="14" fillId="35" borderId="11" xfId="0" applyNumberFormat="1" applyFont="1" applyFill="1" applyBorder="1" applyAlignment="1">
      <alignment vertical="center"/>
    </xf>
    <xf numFmtId="2" fontId="6" fillId="33" borderId="11" xfId="0" applyNumberFormat="1" applyFont="1" applyFill="1" applyBorder="1" applyAlignment="1">
      <alignment wrapText="1"/>
    </xf>
    <xf numFmtId="0" fontId="6" fillId="0" borderId="0" xfId="0" applyFont="1" applyAlignment="1">
      <alignment wrapText="1"/>
    </xf>
    <xf numFmtId="2" fontId="5" fillId="33" borderId="17" xfId="0" applyNumberFormat="1" applyFont="1" applyFill="1" applyBorder="1" applyAlignment="1">
      <alignment horizontal="left" vertical="center" wrapText="1"/>
    </xf>
    <xf numFmtId="2" fontId="6" fillId="0" borderId="11" xfId="0" applyNumberFormat="1" applyFont="1" applyFill="1" applyBorder="1" applyAlignment="1">
      <alignment vertical="center" wrapText="1"/>
    </xf>
    <xf numFmtId="2" fontId="6" fillId="0" borderId="11" xfId="0" applyNumberFormat="1" applyFont="1" applyFill="1" applyBorder="1" applyAlignment="1">
      <alignment horizontal="left" vertical="center" wrapText="1"/>
    </xf>
    <xf numFmtId="2" fontId="18" fillId="0" borderId="11" xfId="0" applyNumberFormat="1" applyFont="1" applyBorder="1" applyAlignment="1">
      <alignment horizontal="right"/>
    </xf>
    <xf numFmtId="2" fontId="7" fillId="0" borderId="25" xfId="0" applyNumberFormat="1" applyFont="1" applyBorder="1" applyAlignment="1">
      <alignment horizontal="center" vertical="center"/>
    </xf>
    <xf numFmtId="2" fontId="7" fillId="0" borderId="26" xfId="0" applyNumberFormat="1" applyFont="1" applyBorder="1" applyAlignment="1">
      <alignment horizontal="center" vertical="center"/>
    </xf>
    <xf numFmtId="2" fontId="7" fillId="0" borderId="27" xfId="0" applyNumberFormat="1" applyFont="1" applyBorder="1" applyAlignment="1">
      <alignment horizontal="center" vertical="center" wrapText="1"/>
    </xf>
    <xf numFmtId="2" fontId="7" fillId="0" borderId="28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2" fontId="11" fillId="0" borderId="28" xfId="0" applyNumberFormat="1" applyFont="1" applyBorder="1" applyAlignment="1">
      <alignment horizontal="center" vertical="center" wrapText="1"/>
    </xf>
    <xf numFmtId="2" fontId="17" fillId="0" borderId="0" xfId="0" applyNumberFormat="1" applyFont="1" applyAlignment="1">
      <alignment horizontal="left" vertical="top" wrapText="1"/>
    </xf>
    <xf numFmtId="179" fontId="11" fillId="0" borderId="27" xfId="60" applyFont="1" applyBorder="1" applyAlignment="1">
      <alignment vertical="center"/>
    </xf>
    <xf numFmtId="179" fontId="11" fillId="0" borderId="28" xfId="60" applyFont="1" applyBorder="1" applyAlignment="1">
      <alignment vertical="center"/>
    </xf>
    <xf numFmtId="2" fontId="11" fillId="0" borderId="31" xfId="0" applyNumberFormat="1" applyFont="1" applyBorder="1" applyAlignment="1">
      <alignment horizontal="center" vertical="center" wrapText="1"/>
    </xf>
    <xf numFmtId="2" fontId="11" fillId="0" borderId="32" xfId="0" applyNumberFormat="1" applyFont="1" applyBorder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right"/>
    </xf>
    <xf numFmtId="179" fontId="7" fillId="0" borderId="33" xfId="60" applyFont="1" applyBorder="1" applyAlignment="1">
      <alignment horizontal="center" vertical="center" wrapText="1"/>
    </xf>
    <xf numFmtId="179" fontId="7" fillId="0" borderId="34" xfId="6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lavbuh\&#1073;&#1072;&#1079;&#1099;1&#1089;\&#1058;&#1040;&#1058;&#1068;&#1071;&#1053;&#1040;\&#1041;&#1102;&#1076;&#1078;&#1077;&#1090;\&#1041;&#1070;&#1044;&#1046;&#1045;&#1058;%20&#1053;&#1040;%202007%20&#1075;&#1086;&#1076;\&#1055;&#1088;&#1086;&#1077;&#1082;&#1090;%20&#1073;&#1102;&#1076;&#1078;&#1077;&#1090;&#1072;\&#1055;&#1088;&#1086;&#1077;&#1082;&#1090;%20&#1073;&#1102;&#1076;&#1078;&#1077;&#1090;&#1072;\080910&#1055;&#1088;&#1080;&#1083;&#1086;&#1078;&#1077;&#1085;&#1080;&#1077;&#8470;8,9,10-&#1088;&#1072;&#1089;&#1093;&#1086;&#1076;&#1099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ы"/>
      <sheetName val="виды"/>
      <sheetName val="главы"/>
    </sheetNames>
    <sheetDataSet>
      <sheetData sheetId="2">
        <row r="147">
          <cell r="H147">
            <v>9875</v>
          </cell>
          <cell r="I147">
            <v>0</v>
          </cell>
        </row>
        <row r="198">
          <cell r="H198">
            <v>35678</v>
          </cell>
          <cell r="I198">
            <v>0</v>
          </cell>
        </row>
        <row r="228">
          <cell r="H228">
            <v>362</v>
          </cell>
          <cell r="I228">
            <v>0</v>
          </cell>
        </row>
        <row r="316">
          <cell r="H316">
            <v>9000</v>
          </cell>
          <cell r="I316">
            <v>0</v>
          </cell>
        </row>
        <row r="576">
          <cell r="H576">
            <v>14093</v>
          </cell>
          <cell r="I576">
            <v>0</v>
          </cell>
        </row>
        <row r="614">
          <cell r="H614">
            <v>20887</v>
          </cell>
          <cell r="I614">
            <v>0</v>
          </cell>
        </row>
        <row r="636">
          <cell r="H636">
            <v>7000</v>
          </cell>
          <cell r="I636">
            <v>0</v>
          </cell>
        </row>
        <row r="696">
          <cell r="H696">
            <v>72780</v>
          </cell>
          <cell r="I696">
            <v>0</v>
          </cell>
        </row>
        <row r="738">
          <cell r="H738">
            <v>54446</v>
          </cell>
          <cell r="I7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9"/>
  <sheetViews>
    <sheetView tabSelected="1" view="pageBreakPreview" zoomScale="70" zoomScaleSheetLayoutView="70" zoomScalePageLayoutView="0" workbookViewId="0" topLeftCell="A181">
      <selection activeCell="D1" sqref="D1:M5"/>
    </sheetView>
  </sheetViews>
  <sheetFormatPr defaultColWidth="9.140625" defaultRowHeight="12.75"/>
  <cols>
    <col min="1" max="1" width="88.28125" style="0" customWidth="1"/>
    <col min="2" max="2" width="6.00390625" style="0" customWidth="1"/>
    <col min="3" max="3" width="5.421875" style="0" customWidth="1"/>
    <col min="4" max="4" width="13.28125" style="101" customWidth="1"/>
    <col min="5" max="5" width="8.8515625" style="89" customWidth="1"/>
    <col min="6" max="6" width="15.421875" style="0" hidden="1" customWidth="1"/>
    <col min="7" max="7" width="2.7109375" style="0" hidden="1" customWidth="1"/>
    <col min="8" max="8" width="18.421875" style="10" customWidth="1"/>
    <col min="9" max="9" width="17.7109375" style="13" customWidth="1"/>
    <col min="10" max="10" width="10.7109375" style="81" customWidth="1"/>
    <col min="11" max="11" width="17.57421875" style="0" customWidth="1"/>
  </cols>
  <sheetData>
    <row r="1" spans="1:13" ht="21.75" customHeight="1">
      <c r="A1" s="21"/>
      <c r="B1" s="21"/>
      <c r="C1" s="21"/>
      <c r="D1" s="136" t="s">
        <v>202</v>
      </c>
      <c r="E1" s="136"/>
      <c r="F1" s="136"/>
      <c r="G1" s="136"/>
      <c r="H1" s="136"/>
      <c r="I1" s="136"/>
      <c r="J1" s="136"/>
      <c r="K1" s="136"/>
      <c r="L1" s="136"/>
      <c r="M1" s="136"/>
    </row>
    <row r="2" spans="1:13" ht="23.25" customHeight="1">
      <c r="A2" s="21"/>
      <c r="B2" s="21"/>
      <c r="C2" s="21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1:13" ht="23.25" customHeight="1">
      <c r="A3" s="21"/>
      <c r="B3" s="21"/>
      <c r="C3" s="21"/>
      <c r="D3" s="136"/>
      <c r="E3" s="136"/>
      <c r="F3" s="136"/>
      <c r="G3" s="136"/>
      <c r="H3" s="136"/>
      <c r="I3" s="136"/>
      <c r="J3" s="136"/>
      <c r="K3" s="136"/>
      <c r="L3" s="136"/>
      <c r="M3" s="136"/>
    </row>
    <row r="4" spans="1:13" ht="23.25" customHeight="1">
      <c r="A4" s="21"/>
      <c r="B4" s="21"/>
      <c r="C4" s="21"/>
      <c r="D4" s="136"/>
      <c r="E4" s="136"/>
      <c r="F4" s="136"/>
      <c r="G4" s="136"/>
      <c r="H4" s="136"/>
      <c r="I4" s="136"/>
      <c r="J4" s="136"/>
      <c r="K4" s="136"/>
      <c r="L4" s="136"/>
      <c r="M4" s="136"/>
    </row>
    <row r="5" spans="1:13" ht="23.25" customHeight="1">
      <c r="A5" s="21"/>
      <c r="B5" s="21"/>
      <c r="C5" s="21"/>
      <c r="D5" s="136"/>
      <c r="E5" s="136"/>
      <c r="F5" s="136"/>
      <c r="G5" s="136"/>
      <c r="H5" s="136"/>
      <c r="I5" s="136"/>
      <c r="J5" s="136"/>
      <c r="K5" s="136"/>
      <c r="L5" s="136"/>
      <c r="M5" s="136"/>
    </row>
    <row r="6" spans="1:13" ht="6" customHeight="1">
      <c r="A6" s="22"/>
      <c r="B6" s="22"/>
      <c r="C6" s="22"/>
      <c r="F6" s="22"/>
      <c r="G6" s="22"/>
      <c r="J6" s="73"/>
      <c r="K6" s="22"/>
      <c r="L6" s="22"/>
      <c r="M6" s="22"/>
    </row>
    <row r="7" spans="1:13" ht="25.5" customHeight="1">
      <c r="A7" s="141" t="s">
        <v>199</v>
      </c>
      <c r="B7" s="141"/>
      <c r="C7" s="141"/>
      <c r="D7" s="141"/>
      <c r="E7" s="141"/>
      <c r="F7" s="141"/>
      <c r="G7" s="141"/>
      <c r="H7" s="141"/>
      <c r="I7" s="141"/>
      <c r="J7" s="141"/>
      <c r="K7" s="22"/>
      <c r="L7" s="22"/>
      <c r="M7" s="22"/>
    </row>
    <row r="8" spans="1:13" ht="6.75" customHeight="1" thickBot="1">
      <c r="A8" s="22"/>
      <c r="B8" s="22"/>
      <c r="C8" s="22"/>
      <c r="F8" s="22"/>
      <c r="G8" s="22"/>
      <c r="J8" s="73"/>
      <c r="K8" s="22"/>
      <c r="L8" s="22"/>
      <c r="M8" s="22"/>
    </row>
    <row r="9" spans="1:13" ht="26.25" customHeight="1">
      <c r="A9" s="127" t="s">
        <v>20</v>
      </c>
      <c r="B9" s="129" t="s">
        <v>26</v>
      </c>
      <c r="C9" s="129" t="s">
        <v>21</v>
      </c>
      <c r="D9" s="131" t="s">
        <v>22</v>
      </c>
      <c r="E9" s="133" t="s">
        <v>27</v>
      </c>
      <c r="F9" s="129" t="s">
        <v>23</v>
      </c>
      <c r="G9" s="129" t="s">
        <v>24</v>
      </c>
      <c r="H9" s="143" t="s">
        <v>66</v>
      </c>
      <c r="I9" s="137" t="s">
        <v>67</v>
      </c>
      <c r="J9" s="139" t="s">
        <v>68</v>
      </c>
      <c r="K9" s="22"/>
      <c r="L9" s="22"/>
      <c r="M9" s="22"/>
    </row>
    <row r="10" spans="1:13" ht="35.25" customHeight="1" thickBot="1">
      <c r="A10" s="128"/>
      <c r="B10" s="130"/>
      <c r="C10" s="130"/>
      <c r="D10" s="132"/>
      <c r="E10" s="134"/>
      <c r="F10" s="135"/>
      <c r="G10" s="130"/>
      <c r="H10" s="144"/>
      <c r="I10" s="138"/>
      <c r="J10" s="140"/>
      <c r="K10" s="22"/>
      <c r="L10" s="22"/>
      <c r="M10" s="22"/>
    </row>
    <row r="11" spans="1:13" s="1" customFormat="1" ht="15.75" thickBot="1">
      <c r="A11" s="70">
        <v>1</v>
      </c>
      <c r="B11" s="66">
        <v>2</v>
      </c>
      <c r="C11" s="66">
        <v>3</v>
      </c>
      <c r="D11" s="102">
        <v>4</v>
      </c>
      <c r="E11" s="90">
        <v>5</v>
      </c>
      <c r="F11" s="66">
        <v>6</v>
      </c>
      <c r="G11" s="66">
        <v>7</v>
      </c>
      <c r="H11" s="71">
        <v>6</v>
      </c>
      <c r="I11" s="72">
        <v>7</v>
      </c>
      <c r="J11" s="74">
        <v>8</v>
      </c>
      <c r="K11" s="23"/>
      <c r="L11" s="23"/>
      <c r="M11" s="23"/>
    </row>
    <row r="12" spans="1:13" ht="24.75" customHeight="1">
      <c r="A12" s="24" t="s">
        <v>40</v>
      </c>
      <c r="B12" s="25" t="s">
        <v>2</v>
      </c>
      <c r="C12" s="25" t="s">
        <v>33</v>
      </c>
      <c r="D12" s="103"/>
      <c r="E12" s="91"/>
      <c r="F12" s="25" t="e">
        <f>#REF!+F18+F25+#REF!+#REF!+#REF!+#REF!+#REF!+F59+#REF!+#REF!</f>
        <v>#REF!</v>
      </c>
      <c r="G12" s="25" t="e">
        <f>#REF!+G18+G25+#REF!+#REF!+#REF!+#REF!+#REF!+G59+#REF!+#REF!</f>
        <v>#REF!</v>
      </c>
      <c r="H12" s="58">
        <f>H18+H25+H59+H13+H54+H47</f>
        <v>47381614.129999995</v>
      </c>
      <c r="I12" s="58">
        <f>I18+I25+I59+I13+I54+I47</f>
        <v>8568538.549999999</v>
      </c>
      <c r="J12" s="75">
        <f>I12*100/H12</f>
        <v>18.08410014587234</v>
      </c>
      <c r="K12" s="22"/>
      <c r="L12" s="22"/>
      <c r="M12" s="22"/>
    </row>
    <row r="13" spans="1:13" ht="39" customHeight="1">
      <c r="A13" s="26" t="s">
        <v>50</v>
      </c>
      <c r="B13" s="27" t="s">
        <v>2</v>
      </c>
      <c r="C13" s="27" t="s">
        <v>3</v>
      </c>
      <c r="D13" s="104"/>
      <c r="E13" s="92"/>
      <c r="F13" s="27"/>
      <c r="G13" s="27"/>
      <c r="H13" s="17">
        <f aca="true" t="shared" si="0" ref="H13:I16">H14</f>
        <v>3653088</v>
      </c>
      <c r="I13" s="17">
        <f t="shared" si="0"/>
        <v>728065.14</v>
      </c>
      <c r="J13" s="76">
        <f>I13*100/H13</f>
        <v>19.930128702073425</v>
      </c>
      <c r="K13" s="22"/>
      <c r="L13" s="22"/>
      <c r="M13" s="22"/>
    </row>
    <row r="14" spans="1:13" ht="15">
      <c r="A14" s="28" t="s">
        <v>75</v>
      </c>
      <c r="B14" s="29" t="s">
        <v>2</v>
      </c>
      <c r="C14" s="29" t="s">
        <v>3</v>
      </c>
      <c r="D14" s="88">
        <v>800</v>
      </c>
      <c r="E14" s="87"/>
      <c r="F14" s="29"/>
      <c r="G14" s="29"/>
      <c r="H14" s="16">
        <f t="shared" si="0"/>
        <v>3653088</v>
      </c>
      <c r="I14" s="16">
        <f t="shared" si="0"/>
        <v>728065.14</v>
      </c>
      <c r="J14" s="77"/>
      <c r="K14" s="22"/>
      <c r="L14" s="22"/>
      <c r="M14" s="22"/>
    </row>
    <row r="15" spans="1:13" ht="16.5" customHeight="1">
      <c r="A15" s="18" t="s">
        <v>76</v>
      </c>
      <c r="B15" s="29" t="s">
        <v>2</v>
      </c>
      <c r="C15" s="29" t="s">
        <v>3</v>
      </c>
      <c r="D15" s="88">
        <v>80001</v>
      </c>
      <c r="E15" s="87"/>
      <c r="F15" s="29"/>
      <c r="G15" s="29"/>
      <c r="H15" s="16">
        <f t="shared" si="0"/>
        <v>3653088</v>
      </c>
      <c r="I15" s="16">
        <f t="shared" si="0"/>
        <v>728065.14</v>
      </c>
      <c r="J15" s="77"/>
      <c r="K15" s="22"/>
      <c r="L15" s="22"/>
      <c r="M15" s="22"/>
    </row>
    <row r="16" spans="1:13" s="116" customFormat="1" ht="15">
      <c r="A16" s="18" t="s">
        <v>34</v>
      </c>
      <c r="B16" s="29" t="s">
        <v>2</v>
      </c>
      <c r="C16" s="29" t="s">
        <v>3</v>
      </c>
      <c r="D16" s="88" t="s">
        <v>77</v>
      </c>
      <c r="E16" s="87"/>
      <c r="F16" s="29"/>
      <c r="G16" s="29"/>
      <c r="H16" s="16">
        <f t="shared" si="0"/>
        <v>3653088</v>
      </c>
      <c r="I16" s="16">
        <f t="shared" si="0"/>
        <v>728065.14</v>
      </c>
      <c r="J16" s="77"/>
      <c r="K16" s="115"/>
      <c r="L16" s="115"/>
      <c r="M16" s="115"/>
    </row>
    <row r="17" spans="1:13" ht="45">
      <c r="A17" s="18" t="s">
        <v>106</v>
      </c>
      <c r="B17" s="29" t="s">
        <v>2</v>
      </c>
      <c r="C17" s="29" t="s">
        <v>3</v>
      </c>
      <c r="D17" s="88" t="s">
        <v>77</v>
      </c>
      <c r="E17" s="87">
        <v>100</v>
      </c>
      <c r="F17" s="29"/>
      <c r="G17" s="29"/>
      <c r="H17" s="16">
        <v>3653088</v>
      </c>
      <c r="I17" s="16">
        <v>728065.14</v>
      </c>
      <c r="J17" s="77"/>
      <c r="K17" s="22"/>
      <c r="L17" s="22"/>
      <c r="M17" s="22"/>
    </row>
    <row r="18" spans="1:13" ht="57.75" customHeight="1">
      <c r="A18" s="30" t="s">
        <v>35</v>
      </c>
      <c r="B18" s="27" t="s">
        <v>2</v>
      </c>
      <c r="C18" s="27" t="s">
        <v>4</v>
      </c>
      <c r="D18" s="104"/>
      <c r="E18" s="92"/>
      <c r="F18" s="27">
        <f>F19</f>
        <v>54446</v>
      </c>
      <c r="G18" s="27">
        <f>G19</f>
        <v>0</v>
      </c>
      <c r="H18" s="17">
        <f>H19</f>
        <v>4560146.58</v>
      </c>
      <c r="I18" s="17">
        <f>I19</f>
        <v>898093.5800000001</v>
      </c>
      <c r="J18" s="76">
        <f>I18*100/H18</f>
        <v>19.694401577766826</v>
      </c>
      <c r="K18" s="22"/>
      <c r="L18" s="22"/>
      <c r="M18" s="22"/>
    </row>
    <row r="19" spans="1:13" ht="22.5" customHeight="1">
      <c r="A19" s="31" t="s">
        <v>79</v>
      </c>
      <c r="B19" s="29" t="s">
        <v>2</v>
      </c>
      <c r="C19" s="29" t="s">
        <v>4</v>
      </c>
      <c r="D19" s="88" t="s">
        <v>78</v>
      </c>
      <c r="E19" s="87"/>
      <c r="F19" s="29">
        <f>SUM(F21:F21)</f>
        <v>54446</v>
      </c>
      <c r="G19" s="29">
        <f>SUM(G21:G21)</f>
        <v>0</v>
      </c>
      <c r="H19" s="16">
        <f>H20</f>
        <v>4560146.58</v>
      </c>
      <c r="I19" s="16">
        <f>I20</f>
        <v>898093.5800000001</v>
      </c>
      <c r="J19" s="77"/>
      <c r="K19" s="22"/>
      <c r="L19" s="22"/>
      <c r="M19" s="22"/>
    </row>
    <row r="20" spans="1:13" ht="15.75" customHeight="1">
      <c r="A20" s="28" t="s">
        <v>76</v>
      </c>
      <c r="B20" s="29" t="s">
        <v>2</v>
      </c>
      <c r="C20" s="29" t="s">
        <v>4</v>
      </c>
      <c r="D20" s="88" t="s">
        <v>80</v>
      </c>
      <c r="E20" s="87"/>
      <c r="F20" s="29"/>
      <c r="G20" s="29"/>
      <c r="H20" s="16">
        <f>H21</f>
        <v>4560146.58</v>
      </c>
      <c r="I20" s="16">
        <f>I21</f>
        <v>898093.5800000001</v>
      </c>
      <c r="J20" s="77"/>
      <c r="K20" s="22"/>
      <c r="L20" s="22"/>
      <c r="M20" s="22"/>
    </row>
    <row r="21" spans="1:13" s="116" customFormat="1" ht="15.75" customHeight="1">
      <c r="A21" s="18" t="s">
        <v>81</v>
      </c>
      <c r="B21" s="29" t="s">
        <v>2</v>
      </c>
      <c r="C21" s="29" t="s">
        <v>4</v>
      </c>
      <c r="D21" s="88" t="s">
        <v>82</v>
      </c>
      <c r="E21" s="87"/>
      <c r="F21" s="29">
        <f>'[1]главы'!H738</f>
        <v>54446</v>
      </c>
      <c r="G21" s="29">
        <f>'[1]главы'!I738</f>
        <v>0</v>
      </c>
      <c r="H21" s="16">
        <f>H22+H23+H24</f>
        <v>4560146.58</v>
      </c>
      <c r="I21" s="16">
        <f>I22+I23+I24</f>
        <v>898093.5800000001</v>
      </c>
      <c r="J21" s="77"/>
      <c r="K21" s="115"/>
      <c r="L21" s="115"/>
      <c r="M21" s="115"/>
    </row>
    <row r="22" spans="1:13" ht="49.5" customHeight="1">
      <c r="A22" s="18" t="s">
        <v>106</v>
      </c>
      <c r="B22" s="29" t="s">
        <v>2</v>
      </c>
      <c r="C22" s="29" t="s">
        <v>4</v>
      </c>
      <c r="D22" s="88" t="s">
        <v>82</v>
      </c>
      <c r="E22" s="87">
        <v>100</v>
      </c>
      <c r="F22" s="29"/>
      <c r="G22" s="29"/>
      <c r="H22" s="16">
        <v>4049082.82</v>
      </c>
      <c r="I22" s="16">
        <v>704459.75</v>
      </c>
      <c r="J22" s="77"/>
      <c r="K22" s="22"/>
      <c r="L22" s="22"/>
      <c r="M22" s="22"/>
    </row>
    <row r="23" spans="1:13" ht="33" customHeight="1">
      <c r="A23" s="18" t="s">
        <v>83</v>
      </c>
      <c r="B23" s="29" t="s">
        <v>2</v>
      </c>
      <c r="C23" s="29" t="s">
        <v>4</v>
      </c>
      <c r="D23" s="88" t="s">
        <v>82</v>
      </c>
      <c r="E23" s="87" t="s">
        <v>84</v>
      </c>
      <c r="F23" s="29"/>
      <c r="G23" s="29"/>
      <c r="H23" s="16">
        <v>502693</v>
      </c>
      <c r="I23" s="16">
        <v>185263.07</v>
      </c>
      <c r="J23" s="77"/>
      <c r="K23" s="22"/>
      <c r="L23" s="22"/>
      <c r="M23" s="22"/>
    </row>
    <row r="24" spans="1:13" ht="15">
      <c r="A24" s="18" t="s">
        <v>90</v>
      </c>
      <c r="B24" s="29" t="s">
        <v>2</v>
      </c>
      <c r="C24" s="29" t="s">
        <v>4</v>
      </c>
      <c r="D24" s="88" t="s">
        <v>82</v>
      </c>
      <c r="E24" s="87" t="s">
        <v>91</v>
      </c>
      <c r="F24" s="29"/>
      <c r="G24" s="29"/>
      <c r="H24" s="16">
        <v>8370.76</v>
      </c>
      <c r="I24" s="16">
        <v>8370.76</v>
      </c>
      <c r="J24" s="77"/>
      <c r="K24" s="22"/>
      <c r="L24" s="22"/>
      <c r="M24" s="22"/>
    </row>
    <row r="25" spans="1:13" ht="60" customHeight="1">
      <c r="A25" s="26" t="s">
        <v>36</v>
      </c>
      <c r="B25" s="32" t="s">
        <v>2</v>
      </c>
      <c r="C25" s="32" t="s">
        <v>5</v>
      </c>
      <c r="D25" s="105"/>
      <c r="E25" s="93"/>
      <c r="F25" s="27">
        <f>F26</f>
        <v>72780</v>
      </c>
      <c r="G25" s="27">
        <f>G26</f>
        <v>0</v>
      </c>
      <c r="H25" s="17">
        <f>H26+H43</f>
        <v>35684699.62</v>
      </c>
      <c r="I25" s="17">
        <f>I26+I43</f>
        <v>6161033.419999999</v>
      </c>
      <c r="J25" s="76">
        <f>I25*100/H25</f>
        <v>17.265196248273757</v>
      </c>
      <c r="K25" s="22"/>
      <c r="L25" s="22"/>
      <c r="M25" s="22"/>
    </row>
    <row r="26" spans="1:13" ht="27.75" customHeight="1">
      <c r="A26" s="33" t="s">
        <v>85</v>
      </c>
      <c r="B26" s="34" t="s">
        <v>2</v>
      </c>
      <c r="C26" s="34" t="s">
        <v>5</v>
      </c>
      <c r="D26" s="106" t="s">
        <v>86</v>
      </c>
      <c r="E26" s="94"/>
      <c r="F26" s="29">
        <f>SUM(F28:F46)</f>
        <v>72780</v>
      </c>
      <c r="G26" s="29">
        <f>SUM(G28:G46)</f>
        <v>0</v>
      </c>
      <c r="H26" s="16">
        <f>H27</f>
        <v>35253349.62</v>
      </c>
      <c r="I26" s="16">
        <f>I27</f>
        <v>6127363.419999999</v>
      </c>
      <c r="J26" s="77"/>
      <c r="K26" s="22"/>
      <c r="L26" s="22"/>
      <c r="M26" s="22"/>
    </row>
    <row r="27" spans="1:13" ht="18" customHeight="1">
      <c r="A27" s="33" t="s">
        <v>76</v>
      </c>
      <c r="B27" s="34" t="s">
        <v>2</v>
      </c>
      <c r="C27" s="34" t="s">
        <v>5</v>
      </c>
      <c r="D27" s="106" t="s">
        <v>87</v>
      </c>
      <c r="E27" s="94"/>
      <c r="F27" s="29"/>
      <c r="G27" s="29"/>
      <c r="H27" s="16">
        <f>H28+H32+H34+H37+H39+H41</f>
        <v>35253349.62</v>
      </c>
      <c r="I27" s="16">
        <f>I28+I32+I34+I37+I39+I41</f>
        <v>6127363.419999999</v>
      </c>
      <c r="J27" s="77"/>
      <c r="K27" s="22"/>
      <c r="L27" s="22"/>
      <c r="M27" s="22"/>
    </row>
    <row r="28" spans="1:13" s="116" customFormat="1" ht="15.75" customHeight="1">
      <c r="A28" s="18" t="s">
        <v>25</v>
      </c>
      <c r="B28" s="34" t="s">
        <v>2</v>
      </c>
      <c r="C28" s="34" t="s">
        <v>5</v>
      </c>
      <c r="D28" s="106" t="s">
        <v>88</v>
      </c>
      <c r="E28" s="94"/>
      <c r="F28" s="29">
        <f>'[1]главы'!H696</f>
        <v>72780</v>
      </c>
      <c r="G28" s="29">
        <f>'[1]главы'!I696</f>
        <v>0</v>
      </c>
      <c r="H28" s="16">
        <f>H29+H30+H31</f>
        <v>33954149.62</v>
      </c>
      <c r="I28" s="16">
        <f>I29+I30+I31</f>
        <v>5869743.149999999</v>
      </c>
      <c r="J28" s="77"/>
      <c r="K28" s="115"/>
      <c r="L28" s="115"/>
      <c r="M28" s="115"/>
    </row>
    <row r="29" spans="1:13" ht="48" customHeight="1">
      <c r="A29" s="18" t="s">
        <v>106</v>
      </c>
      <c r="B29" s="34" t="s">
        <v>2</v>
      </c>
      <c r="C29" s="34" t="s">
        <v>5</v>
      </c>
      <c r="D29" s="106" t="s">
        <v>88</v>
      </c>
      <c r="E29" s="94" t="s">
        <v>89</v>
      </c>
      <c r="F29" s="29"/>
      <c r="G29" s="29"/>
      <c r="H29" s="16">
        <v>28681748.74</v>
      </c>
      <c r="I29" s="16">
        <v>4829501.53</v>
      </c>
      <c r="J29" s="77"/>
      <c r="K29" s="22"/>
      <c r="L29" s="22"/>
      <c r="M29" s="22"/>
    </row>
    <row r="30" spans="1:13" ht="33" customHeight="1">
      <c r="A30" s="18" t="s">
        <v>83</v>
      </c>
      <c r="B30" s="29" t="s">
        <v>2</v>
      </c>
      <c r="C30" s="29" t="s">
        <v>5</v>
      </c>
      <c r="D30" s="88" t="s">
        <v>88</v>
      </c>
      <c r="E30" s="87" t="s">
        <v>84</v>
      </c>
      <c r="F30" s="29"/>
      <c r="G30" s="29"/>
      <c r="H30" s="16">
        <v>4441720.88</v>
      </c>
      <c r="I30" s="16">
        <v>841578.6</v>
      </c>
      <c r="J30" s="77"/>
      <c r="K30" s="22"/>
      <c r="L30" s="22"/>
      <c r="M30" s="22"/>
    </row>
    <row r="31" spans="1:13" ht="15.75" customHeight="1">
      <c r="A31" s="18" t="s">
        <v>90</v>
      </c>
      <c r="B31" s="29" t="s">
        <v>2</v>
      </c>
      <c r="C31" s="29" t="s">
        <v>5</v>
      </c>
      <c r="D31" s="88" t="s">
        <v>88</v>
      </c>
      <c r="E31" s="87" t="s">
        <v>91</v>
      </c>
      <c r="F31" s="29"/>
      <c r="G31" s="29"/>
      <c r="H31" s="16">
        <v>830680</v>
      </c>
      <c r="I31" s="14">
        <v>198663.02</v>
      </c>
      <c r="J31" s="77"/>
      <c r="K31" s="22"/>
      <c r="L31" s="22"/>
      <c r="M31" s="22"/>
    </row>
    <row r="32" spans="1:13" ht="33" customHeight="1">
      <c r="A32" s="18" t="s">
        <v>48</v>
      </c>
      <c r="B32" s="29" t="s">
        <v>2</v>
      </c>
      <c r="C32" s="29" t="s">
        <v>5</v>
      </c>
      <c r="D32" s="88" t="s">
        <v>92</v>
      </c>
      <c r="E32" s="87"/>
      <c r="F32" s="29"/>
      <c r="G32" s="29"/>
      <c r="H32" s="16">
        <f>H33</f>
        <v>25000</v>
      </c>
      <c r="I32" s="16">
        <f>I33</f>
        <v>0</v>
      </c>
      <c r="J32" s="77"/>
      <c r="K32" s="22"/>
      <c r="L32" s="22"/>
      <c r="M32" s="22"/>
    </row>
    <row r="33" spans="1:13" ht="32.25" customHeight="1">
      <c r="A33" s="18" t="s">
        <v>83</v>
      </c>
      <c r="B33" s="29" t="s">
        <v>2</v>
      </c>
      <c r="C33" s="29" t="s">
        <v>5</v>
      </c>
      <c r="D33" s="88" t="s">
        <v>92</v>
      </c>
      <c r="E33" s="87" t="s">
        <v>84</v>
      </c>
      <c r="F33" s="29"/>
      <c r="G33" s="29"/>
      <c r="H33" s="16">
        <v>25000</v>
      </c>
      <c r="I33" s="83">
        <v>0</v>
      </c>
      <c r="J33" s="77"/>
      <c r="K33" s="22"/>
      <c r="L33" s="22"/>
      <c r="M33" s="22"/>
    </row>
    <row r="34" spans="1:13" s="116" customFormat="1" ht="30" customHeight="1">
      <c r="A34" s="18" t="s">
        <v>29</v>
      </c>
      <c r="B34" s="29" t="s">
        <v>2</v>
      </c>
      <c r="C34" s="29" t="s">
        <v>5</v>
      </c>
      <c r="D34" s="88" t="s">
        <v>93</v>
      </c>
      <c r="E34" s="87"/>
      <c r="F34" s="29"/>
      <c r="G34" s="29"/>
      <c r="H34" s="16">
        <f>H35+H36</f>
        <v>406400</v>
      </c>
      <c r="I34" s="16">
        <f>I35+I36</f>
        <v>79587.59</v>
      </c>
      <c r="J34" s="77"/>
      <c r="K34" s="115"/>
      <c r="L34" s="115"/>
      <c r="M34" s="115"/>
    </row>
    <row r="35" spans="1:13" ht="48" customHeight="1">
      <c r="A35" s="18" t="s">
        <v>106</v>
      </c>
      <c r="B35" s="29" t="s">
        <v>2</v>
      </c>
      <c r="C35" s="29" t="s">
        <v>5</v>
      </c>
      <c r="D35" s="88" t="s">
        <v>93</v>
      </c>
      <c r="E35" s="87" t="s">
        <v>89</v>
      </c>
      <c r="F35" s="29"/>
      <c r="G35" s="29"/>
      <c r="H35" s="16">
        <v>406400</v>
      </c>
      <c r="I35" s="16">
        <v>79587.59</v>
      </c>
      <c r="J35" s="77"/>
      <c r="K35" s="22"/>
      <c r="L35" s="22"/>
      <c r="M35" s="22"/>
    </row>
    <row r="36" spans="1:13" ht="34.5" customHeight="1">
      <c r="A36" s="18" t="s">
        <v>83</v>
      </c>
      <c r="B36" s="29" t="s">
        <v>2</v>
      </c>
      <c r="C36" s="29" t="s">
        <v>5</v>
      </c>
      <c r="D36" s="88" t="s">
        <v>93</v>
      </c>
      <c r="E36" s="87" t="s">
        <v>84</v>
      </c>
      <c r="F36" s="29"/>
      <c r="G36" s="29"/>
      <c r="H36" s="16">
        <v>0</v>
      </c>
      <c r="I36" s="16">
        <v>0</v>
      </c>
      <c r="J36" s="77"/>
      <c r="K36" s="22"/>
      <c r="L36" s="22"/>
      <c r="M36" s="22"/>
    </row>
    <row r="37" spans="1:13" ht="31.5" customHeight="1">
      <c r="A37" s="18" t="s">
        <v>52</v>
      </c>
      <c r="B37" s="29" t="s">
        <v>2</v>
      </c>
      <c r="C37" s="29" t="s">
        <v>5</v>
      </c>
      <c r="D37" s="88" t="s">
        <v>94</v>
      </c>
      <c r="E37" s="87"/>
      <c r="F37" s="29"/>
      <c r="G37" s="29"/>
      <c r="H37" s="16">
        <f>H38</f>
        <v>406400</v>
      </c>
      <c r="I37" s="16">
        <f>I38</f>
        <v>89016.34</v>
      </c>
      <c r="J37" s="77"/>
      <c r="K37" s="22"/>
      <c r="L37" s="22"/>
      <c r="M37" s="22"/>
    </row>
    <row r="38" spans="1:13" ht="48" customHeight="1">
      <c r="A38" s="18" t="s">
        <v>106</v>
      </c>
      <c r="B38" s="29" t="s">
        <v>2</v>
      </c>
      <c r="C38" s="29" t="s">
        <v>5</v>
      </c>
      <c r="D38" s="88" t="s">
        <v>94</v>
      </c>
      <c r="E38" s="87" t="s">
        <v>89</v>
      </c>
      <c r="F38" s="29"/>
      <c r="G38" s="29"/>
      <c r="H38" s="16">
        <v>406400</v>
      </c>
      <c r="I38" s="16">
        <v>89016.34</v>
      </c>
      <c r="J38" s="77"/>
      <c r="K38" s="22"/>
      <c r="L38" s="22"/>
      <c r="M38" s="22"/>
    </row>
    <row r="39" spans="1:13" ht="32.25" customHeight="1">
      <c r="A39" s="18" t="s">
        <v>44</v>
      </c>
      <c r="B39" s="29" t="s">
        <v>2</v>
      </c>
      <c r="C39" s="29" t="s">
        <v>5</v>
      </c>
      <c r="D39" s="88" t="s">
        <v>95</v>
      </c>
      <c r="E39" s="87"/>
      <c r="F39" s="29"/>
      <c r="G39" s="29"/>
      <c r="H39" s="16">
        <f>H40</f>
        <v>456400</v>
      </c>
      <c r="I39" s="16">
        <f>I40</f>
        <v>89016.34</v>
      </c>
      <c r="J39" s="77"/>
      <c r="K39" s="22"/>
      <c r="L39" s="22"/>
      <c r="M39" s="22"/>
    </row>
    <row r="40" spans="1:13" ht="48" customHeight="1">
      <c r="A40" s="18" t="s">
        <v>106</v>
      </c>
      <c r="B40" s="29" t="s">
        <v>2</v>
      </c>
      <c r="C40" s="29" t="s">
        <v>5</v>
      </c>
      <c r="D40" s="88" t="s">
        <v>95</v>
      </c>
      <c r="E40" s="87" t="s">
        <v>89</v>
      </c>
      <c r="F40" s="29"/>
      <c r="G40" s="29"/>
      <c r="H40" s="16">
        <v>456400</v>
      </c>
      <c r="I40" s="14">
        <v>89016.34</v>
      </c>
      <c r="J40" s="77"/>
      <c r="K40" s="22"/>
      <c r="L40" s="22"/>
      <c r="M40" s="22"/>
    </row>
    <row r="41" spans="1:13" s="116" customFormat="1" ht="48.75" customHeight="1">
      <c r="A41" s="18" t="s">
        <v>56</v>
      </c>
      <c r="B41" s="29" t="s">
        <v>2</v>
      </c>
      <c r="C41" s="29" t="s">
        <v>5</v>
      </c>
      <c r="D41" s="88" t="s">
        <v>96</v>
      </c>
      <c r="E41" s="87"/>
      <c r="F41" s="29"/>
      <c r="G41" s="29"/>
      <c r="H41" s="16">
        <f>H42</f>
        <v>5000</v>
      </c>
      <c r="I41" s="16">
        <f>I42</f>
        <v>0</v>
      </c>
      <c r="J41" s="77"/>
      <c r="K41" s="115"/>
      <c r="L41" s="115"/>
      <c r="M41" s="115"/>
    </row>
    <row r="42" spans="1:13" ht="30" customHeight="1">
      <c r="A42" s="18" t="s">
        <v>83</v>
      </c>
      <c r="B42" s="29" t="s">
        <v>2</v>
      </c>
      <c r="C42" s="29" t="s">
        <v>5</v>
      </c>
      <c r="D42" s="88" t="s">
        <v>96</v>
      </c>
      <c r="E42" s="87" t="s">
        <v>84</v>
      </c>
      <c r="F42" s="29"/>
      <c r="G42" s="29"/>
      <c r="H42" s="16">
        <v>5000</v>
      </c>
      <c r="I42" s="16">
        <v>0</v>
      </c>
      <c r="J42" s="77"/>
      <c r="K42" s="22"/>
      <c r="L42" s="22"/>
      <c r="M42" s="22"/>
    </row>
    <row r="43" spans="1:13" ht="36" customHeight="1">
      <c r="A43" s="33" t="s">
        <v>97</v>
      </c>
      <c r="B43" s="34" t="s">
        <v>2</v>
      </c>
      <c r="C43" s="34" t="s">
        <v>5</v>
      </c>
      <c r="D43" s="106" t="s">
        <v>98</v>
      </c>
      <c r="E43" s="94"/>
      <c r="F43" s="29"/>
      <c r="G43" s="29"/>
      <c r="H43" s="16">
        <f aca="true" t="shared" si="1" ref="H43:I45">H44</f>
        <v>431350</v>
      </c>
      <c r="I43" s="16">
        <f t="shared" si="1"/>
        <v>33670</v>
      </c>
      <c r="J43" s="77"/>
      <c r="K43" s="22"/>
      <c r="L43" s="22"/>
      <c r="M43" s="22"/>
    </row>
    <row r="44" spans="1:13" s="116" customFormat="1" ht="22.5" customHeight="1">
      <c r="A44" s="18" t="s">
        <v>76</v>
      </c>
      <c r="B44" s="34" t="s">
        <v>2</v>
      </c>
      <c r="C44" s="34" t="s">
        <v>5</v>
      </c>
      <c r="D44" s="106" t="s">
        <v>99</v>
      </c>
      <c r="E44" s="94"/>
      <c r="F44" s="67"/>
      <c r="G44" s="67"/>
      <c r="H44" s="16">
        <f t="shared" si="1"/>
        <v>431350</v>
      </c>
      <c r="I44" s="16">
        <f t="shared" si="1"/>
        <v>33670</v>
      </c>
      <c r="J44" s="77"/>
      <c r="K44" s="115"/>
      <c r="L44" s="115"/>
      <c r="M44" s="115"/>
    </row>
    <row r="45" spans="1:13" ht="15.75" customHeight="1">
      <c r="A45" s="18" t="s">
        <v>32</v>
      </c>
      <c r="B45" s="34" t="s">
        <v>2</v>
      </c>
      <c r="C45" s="34" t="s">
        <v>5</v>
      </c>
      <c r="D45" s="106" t="s">
        <v>100</v>
      </c>
      <c r="E45" s="94"/>
      <c r="F45" s="67"/>
      <c r="G45" s="67"/>
      <c r="H45" s="16">
        <f t="shared" si="1"/>
        <v>431350</v>
      </c>
      <c r="I45" s="16">
        <f t="shared" si="1"/>
        <v>33670</v>
      </c>
      <c r="J45" s="77"/>
      <c r="K45" s="22"/>
      <c r="L45" s="22"/>
      <c r="M45" s="22"/>
    </row>
    <row r="46" spans="1:13" ht="30" customHeight="1">
      <c r="A46" s="18" t="s">
        <v>83</v>
      </c>
      <c r="B46" s="34" t="s">
        <v>2</v>
      </c>
      <c r="C46" s="34" t="s">
        <v>5</v>
      </c>
      <c r="D46" s="106" t="s">
        <v>100</v>
      </c>
      <c r="E46" s="94" t="s">
        <v>84</v>
      </c>
      <c r="F46" s="67"/>
      <c r="G46" s="67"/>
      <c r="H46" s="16">
        <v>431350</v>
      </c>
      <c r="I46" s="16">
        <v>33670</v>
      </c>
      <c r="J46" s="77"/>
      <c r="K46" s="22"/>
      <c r="L46" s="22"/>
      <c r="M46" s="22"/>
    </row>
    <row r="47" spans="1:13" ht="30">
      <c r="A47" s="37" t="s">
        <v>45</v>
      </c>
      <c r="B47" s="32" t="s">
        <v>2</v>
      </c>
      <c r="C47" s="32" t="s">
        <v>43</v>
      </c>
      <c r="D47" s="105"/>
      <c r="E47" s="92"/>
      <c r="F47" s="27"/>
      <c r="G47" s="27"/>
      <c r="H47" s="17">
        <f>H48</f>
        <v>3383679.93</v>
      </c>
      <c r="I47" s="17">
        <f>I48</f>
        <v>775346.4099999999</v>
      </c>
      <c r="J47" s="76">
        <f>I47*100/H47</f>
        <v>22.91429526550993</v>
      </c>
      <c r="K47" s="22"/>
      <c r="L47" s="22"/>
      <c r="M47" s="22"/>
    </row>
    <row r="48" spans="1:13" ht="18" customHeight="1">
      <c r="A48" s="38" t="s">
        <v>101</v>
      </c>
      <c r="B48" s="34" t="s">
        <v>2</v>
      </c>
      <c r="C48" s="34" t="s">
        <v>43</v>
      </c>
      <c r="D48" s="106" t="s">
        <v>102</v>
      </c>
      <c r="E48" s="87"/>
      <c r="F48" s="29"/>
      <c r="G48" s="29"/>
      <c r="H48" s="16">
        <f>H50</f>
        <v>3383679.93</v>
      </c>
      <c r="I48" s="16">
        <f>I50</f>
        <v>775346.4099999999</v>
      </c>
      <c r="J48" s="77"/>
      <c r="K48" s="22"/>
      <c r="L48" s="22"/>
      <c r="M48" s="22"/>
    </row>
    <row r="49" spans="1:13" ht="15">
      <c r="A49" s="39" t="s">
        <v>76</v>
      </c>
      <c r="B49" s="34" t="s">
        <v>2</v>
      </c>
      <c r="C49" s="34" t="s">
        <v>43</v>
      </c>
      <c r="D49" s="106" t="s">
        <v>103</v>
      </c>
      <c r="E49" s="87"/>
      <c r="F49" s="29"/>
      <c r="G49" s="29"/>
      <c r="H49" s="16">
        <f>H50</f>
        <v>3383679.93</v>
      </c>
      <c r="I49" s="16">
        <f>I50</f>
        <v>775346.4099999999</v>
      </c>
      <c r="J49" s="77"/>
      <c r="K49" s="22"/>
      <c r="L49" s="22"/>
      <c r="M49" s="22"/>
    </row>
    <row r="50" spans="1:13" s="116" customFormat="1" ht="15">
      <c r="A50" s="18" t="s">
        <v>104</v>
      </c>
      <c r="B50" s="34" t="s">
        <v>2</v>
      </c>
      <c r="C50" s="34" t="s">
        <v>43</v>
      </c>
      <c r="D50" s="106" t="s">
        <v>105</v>
      </c>
      <c r="E50" s="87"/>
      <c r="F50" s="29"/>
      <c r="G50" s="29"/>
      <c r="H50" s="16">
        <f>H51+H52+H53</f>
        <v>3383679.93</v>
      </c>
      <c r="I50" s="16">
        <f>I51+I52+I53</f>
        <v>775346.4099999999</v>
      </c>
      <c r="J50" s="77"/>
      <c r="K50" s="115"/>
      <c r="L50" s="115"/>
      <c r="M50" s="115"/>
    </row>
    <row r="51" spans="1:13" ht="45">
      <c r="A51" s="18" t="s">
        <v>106</v>
      </c>
      <c r="B51" s="34" t="s">
        <v>2</v>
      </c>
      <c r="C51" s="34" t="s">
        <v>43</v>
      </c>
      <c r="D51" s="106" t="s">
        <v>105</v>
      </c>
      <c r="E51" s="87" t="s">
        <v>89</v>
      </c>
      <c r="F51" s="29"/>
      <c r="G51" s="29"/>
      <c r="H51" s="16">
        <v>3160804.93</v>
      </c>
      <c r="I51" s="16">
        <v>722894.11</v>
      </c>
      <c r="J51" s="77"/>
      <c r="K51" s="22"/>
      <c r="L51" s="22"/>
      <c r="M51" s="22"/>
    </row>
    <row r="52" spans="1:13" ht="30">
      <c r="A52" s="18" t="s">
        <v>83</v>
      </c>
      <c r="B52" s="34" t="s">
        <v>2</v>
      </c>
      <c r="C52" s="34" t="s">
        <v>43</v>
      </c>
      <c r="D52" s="106" t="s">
        <v>105</v>
      </c>
      <c r="E52" s="87" t="s">
        <v>84</v>
      </c>
      <c r="F52" s="29"/>
      <c r="G52" s="29"/>
      <c r="H52" s="16">
        <v>221875</v>
      </c>
      <c r="I52" s="16">
        <v>52449.71</v>
      </c>
      <c r="J52" s="77"/>
      <c r="K52" s="22"/>
      <c r="L52" s="22"/>
      <c r="M52" s="22"/>
    </row>
    <row r="53" spans="1:13" ht="15.75" customHeight="1">
      <c r="A53" s="18" t="s">
        <v>90</v>
      </c>
      <c r="B53" s="94" t="s">
        <v>2</v>
      </c>
      <c r="C53" s="94" t="s">
        <v>43</v>
      </c>
      <c r="D53" s="106" t="s">
        <v>105</v>
      </c>
      <c r="E53" s="87" t="s">
        <v>91</v>
      </c>
      <c r="F53" s="29"/>
      <c r="G53" s="29"/>
      <c r="H53" s="16">
        <v>1000</v>
      </c>
      <c r="I53" s="16">
        <v>2.59</v>
      </c>
      <c r="J53" s="77"/>
      <c r="K53" s="22"/>
      <c r="L53" s="22"/>
      <c r="M53" s="22"/>
    </row>
    <row r="54" spans="1:13" ht="3" customHeight="1" hidden="1">
      <c r="A54" s="40" t="s">
        <v>107</v>
      </c>
      <c r="B54" s="27" t="s">
        <v>2</v>
      </c>
      <c r="C54" s="92" t="s">
        <v>6</v>
      </c>
      <c r="D54" s="104"/>
      <c r="E54" s="92"/>
      <c r="F54" s="27">
        <f>F55</f>
        <v>0</v>
      </c>
      <c r="G54" s="27">
        <f>G55</f>
        <v>0</v>
      </c>
      <c r="H54" s="17">
        <f>H55</f>
        <v>0</v>
      </c>
      <c r="I54" s="17">
        <f>I55</f>
        <v>0</v>
      </c>
      <c r="J54" s="76" t="e">
        <f>I54*100/H54</f>
        <v>#DIV/0!</v>
      </c>
      <c r="K54" s="22"/>
      <c r="L54" s="22"/>
      <c r="M54" s="22"/>
    </row>
    <row r="55" spans="1:13" ht="15" hidden="1">
      <c r="A55" s="18" t="s">
        <v>108</v>
      </c>
      <c r="B55" s="34" t="s">
        <v>2</v>
      </c>
      <c r="C55" s="94" t="s">
        <v>6</v>
      </c>
      <c r="D55" s="106" t="s">
        <v>109</v>
      </c>
      <c r="E55" s="87"/>
      <c r="F55" s="29"/>
      <c r="G55" s="29"/>
      <c r="H55" s="16">
        <f aca="true" t="shared" si="2" ref="H55:I57">H56</f>
        <v>0</v>
      </c>
      <c r="I55" s="16">
        <f t="shared" si="2"/>
        <v>0</v>
      </c>
      <c r="J55" s="77"/>
      <c r="K55" s="22"/>
      <c r="L55" s="22"/>
      <c r="M55" s="22"/>
    </row>
    <row r="56" spans="1:13" ht="15" hidden="1">
      <c r="A56" s="18" t="s">
        <v>110</v>
      </c>
      <c r="B56" s="34" t="s">
        <v>2</v>
      </c>
      <c r="C56" s="94" t="s">
        <v>6</v>
      </c>
      <c r="D56" s="106" t="s">
        <v>111</v>
      </c>
      <c r="E56" s="87"/>
      <c r="F56" s="29"/>
      <c r="G56" s="29"/>
      <c r="H56" s="16">
        <f t="shared" si="2"/>
        <v>0</v>
      </c>
      <c r="I56" s="16">
        <f t="shared" si="2"/>
        <v>0</v>
      </c>
      <c r="J56" s="77"/>
      <c r="K56" s="22"/>
      <c r="L56" s="22"/>
      <c r="M56" s="22"/>
    </row>
    <row r="57" spans="1:13" ht="30" hidden="1">
      <c r="A57" s="18" t="s">
        <v>112</v>
      </c>
      <c r="B57" s="34" t="s">
        <v>2</v>
      </c>
      <c r="C57" s="94" t="s">
        <v>6</v>
      </c>
      <c r="D57" s="106" t="s">
        <v>113</v>
      </c>
      <c r="E57" s="87"/>
      <c r="F57" s="29"/>
      <c r="G57" s="29"/>
      <c r="H57" s="16">
        <f t="shared" si="2"/>
        <v>0</v>
      </c>
      <c r="I57" s="16">
        <f t="shared" si="2"/>
        <v>0</v>
      </c>
      <c r="J57" s="77"/>
      <c r="K57" s="22"/>
      <c r="L57" s="22"/>
      <c r="M57" s="22"/>
    </row>
    <row r="58" spans="1:13" ht="47.25" customHeight="1" hidden="1">
      <c r="A58" s="18" t="s">
        <v>90</v>
      </c>
      <c r="B58" s="34" t="s">
        <v>2</v>
      </c>
      <c r="C58" s="94" t="s">
        <v>6</v>
      </c>
      <c r="D58" s="106" t="s">
        <v>113</v>
      </c>
      <c r="E58" s="87" t="s">
        <v>91</v>
      </c>
      <c r="F58" s="29"/>
      <c r="G58" s="29"/>
      <c r="H58" s="16"/>
      <c r="I58" s="83"/>
      <c r="J58" s="77"/>
      <c r="K58" s="22"/>
      <c r="L58" s="22"/>
      <c r="M58" s="22"/>
    </row>
    <row r="59" spans="1:13" ht="22.5" customHeight="1">
      <c r="A59" s="40" t="s">
        <v>8</v>
      </c>
      <c r="B59" s="27" t="s">
        <v>2</v>
      </c>
      <c r="C59" s="27" t="s">
        <v>41</v>
      </c>
      <c r="D59" s="104"/>
      <c r="E59" s="92"/>
      <c r="F59" s="27">
        <f aca="true" t="shared" si="3" ref="F59:I60">F60</f>
        <v>9000</v>
      </c>
      <c r="G59" s="27">
        <f t="shared" si="3"/>
        <v>0</v>
      </c>
      <c r="H59" s="17">
        <f t="shared" si="3"/>
        <v>100000</v>
      </c>
      <c r="I59" s="17">
        <f t="shared" si="3"/>
        <v>6000</v>
      </c>
      <c r="J59" s="76">
        <f>I59*100/H59</f>
        <v>6</v>
      </c>
      <c r="K59" s="22"/>
      <c r="L59" s="22"/>
      <c r="M59" s="22"/>
    </row>
    <row r="60" spans="1:13" ht="15.75" customHeight="1">
      <c r="A60" s="33" t="s">
        <v>114</v>
      </c>
      <c r="B60" s="34" t="s">
        <v>2</v>
      </c>
      <c r="C60" s="34" t="s">
        <v>41</v>
      </c>
      <c r="D60" s="106" t="s">
        <v>115</v>
      </c>
      <c r="E60" s="94"/>
      <c r="F60" s="29">
        <f t="shared" si="3"/>
        <v>9000</v>
      </c>
      <c r="G60" s="29">
        <f t="shared" si="3"/>
        <v>0</v>
      </c>
      <c r="H60" s="16">
        <f t="shared" si="3"/>
        <v>100000</v>
      </c>
      <c r="I60" s="16">
        <f t="shared" si="3"/>
        <v>6000</v>
      </c>
      <c r="J60" s="77"/>
      <c r="K60" s="22"/>
      <c r="L60" s="22"/>
      <c r="M60" s="22"/>
    </row>
    <row r="61" spans="1:13" s="116" customFormat="1" ht="17.25" customHeight="1">
      <c r="A61" s="33" t="s">
        <v>110</v>
      </c>
      <c r="B61" s="34" t="s">
        <v>2</v>
      </c>
      <c r="C61" s="34" t="s">
        <v>41</v>
      </c>
      <c r="D61" s="106" t="s">
        <v>116</v>
      </c>
      <c r="E61" s="94"/>
      <c r="F61" s="29">
        <f>'[1]главы'!H316</f>
        <v>9000</v>
      </c>
      <c r="G61" s="29">
        <f>'[1]главы'!I316</f>
        <v>0</v>
      </c>
      <c r="H61" s="16">
        <f>H62</f>
        <v>100000</v>
      </c>
      <c r="I61" s="16">
        <f>I62</f>
        <v>6000</v>
      </c>
      <c r="J61" s="77"/>
      <c r="K61" s="115"/>
      <c r="L61" s="115"/>
      <c r="M61" s="115"/>
    </row>
    <row r="62" spans="1:13" ht="17.25" customHeight="1">
      <c r="A62" s="28" t="s">
        <v>117</v>
      </c>
      <c r="B62" s="34" t="s">
        <v>2</v>
      </c>
      <c r="C62" s="34" t="s">
        <v>41</v>
      </c>
      <c r="D62" s="106" t="s">
        <v>118</v>
      </c>
      <c r="E62" s="94"/>
      <c r="F62" s="29"/>
      <c r="G62" s="29"/>
      <c r="H62" s="16">
        <f>H63+H64</f>
        <v>100000</v>
      </c>
      <c r="I62" s="16">
        <f>I63+I64</f>
        <v>6000</v>
      </c>
      <c r="J62" s="77"/>
      <c r="K62" s="22"/>
      <c r="L62" s="22"/>
      <c r="M62" s="22"/>
    </row>
    <row r="63" spans="1:13" ht="32.25" customHeight="1">
      <c r="A63" s="33" t="s">
        <v>83</v>
      </c>
      <c r="B63" s="34" t="s">
        <v>2</v>
      </c>
      <c r="C63" s="34" t="s">
        <v>41</v>
      </c>
      <c r="D63" s="106" t="s">
        <v>118</v>
      </c>
      <c r="E63" s="94" t="s">
        <v>84</v>
      </c>
      <c r="F63" s="29"/>
      <c r="G63" s="29"/>
      <c r="H63" s="16">
        <v>100000</v>
      </c>
      <c r="I63" s="16">
        <v>6000</v>
      </c>
      <c r="J63" s="77"/>
      <c r="K63" s="22"/>
      <c r="L63" s="22"/>
      <c r="M63" s="22"/>
    </row>
    <row r="64" spans="1:13" ht="0.75" customHeight="1">
      <c r="A64" s="18" t="s">
        <v>90</v>
      </c>
      <c r="B64" s="34" t="s">
        <v>2</v>
      </c>
      <c r="C64" s="34" t="s">
        <v>41</v>
      </c>
      <c r="D64" s="106" t="s">
        <v>118</v>
      </c>
      <c r="E64" s="94" t="s">
        <v>91</v>
      </c>
      <c r="F64" s="29"/>
      <c r="G64" s="29"/>
      <c r="H64" s="16">
        <v>0</v>
      </c>
      <c r="I64" s="14">
        <v>0</v>
      </c>
      <c r="J64" s="77"/>
      <c r="K64" s="22"/>
      <c r="L64" s="22"/>
      <c r="M64" s="22"/>
    </row>
    <row r="65" spans="1:13" ht="26.25" customHeight="1">
      <c r="A65" s="120" t="s">
        <v>37</v>
      </c>
      <c r="B65" s="41" t="s">
        <v>4</v>
      </c>
      <c r="C65" s="41" t="s">
        <v>33</v>
      </c>
      <c r="D65" s="108"/>
      <c r="E65" s="96"/>
      <c r="F65" s="41" t="e">
        <f>#REF!+F66+#REF!</f>
        <v>#REF!</v>
      </c>
      <c r="G65" s="41" t="e">
        <f>#REF!+G66+#REF!</f>
        <v>#REF!</v>
      </c>
      <c r="H65" s="59">
        <f>H66</f>
        <v>350000</v>
      </c>
      <c r="I65" s="59">
        <f>I66</f>
        <v>0</v>
      </c>
      <c r="J65" s="78">
        <f>I65*100/H65</f>
        <v>0</v>
      </c>
      <c r="K65" s="22"/>
      <c r="L65" s="22"/>
      <c r="M65" s="22"/>
    </row>
    <row r="66" spans="1:13" ht="36" customHeight="1">
      <c r="A66" s="26" t="s">
        <v>38</v>
      </c>
      <c r="B66" s="27" t="s">
        <v>4</v>
      </c>
      <c r="C66" s="27" t="s">
        <v>9</v>
      </c>
      <c r="D66" s="104"/>
      <c r="E66" s="92"/>
      <c r="F66" s="27" t="e">
        <f>#REF!+#REF!+#REF!</f>
        <v>#REF!</v>
      </c>
      <c r="G66" s="27" t="e">
        <f>#REF!+#REF!+#REF!</f>
        <v>#REF!</v>
      </c>
      <c r="H66" s="17">
        <f>H67+H71+H75</f>
        <v>350000</v>
      </c>
      <c r="I66" s="17">
        <f>I67+I71+I75</f>
        <v>0</v>
      </c>
      <c r="J66" s="76">
        <f>I66*100/H66</f>
        <v>0</v>
      </c>
      <c r="K66" s="22"/>
      <c r="L66" s="22"/>
      <c r="M66" s="22"/>
    </row>
    <row r="67" spans="1:13" ht="31.5" customHeight="1">
      <c r="A67" s="28" t="s">
        <v>119</v>
      </c>
      <c r="B67" s="34" t="s">
        <v>4</v>
      </c>
      <c r="C67" s="34" t="s">
        <v>9</v>
      </c>
      <c r="D67" s="106" t="s">
        <v>120</v>
      </c>
      <c r="E67" s="94"/>
      <c r="F67" s="29">
        <f>'[1]главы'!H636</f>
        <v>7000</v>
      </c>
      <c r="G67" s="29">
        <f>'[1]главы'!I636</f>
        <v>0</v>
      </c>
      <c r="H67" s="16">
        <f aca="true" t="shared" si="4" ref="H67:I69">H68</f>
        <v>250000</v>
      </c>
      <c r="I67" s="16">
        <f t="shared" si="4"/>
        <v>0</v>
      </c>
      <c r="J67" s="77"/>
      <c r="K67" s="22"/>
      <c r="L67" s="22"/>
      <c r="M67" s="22"/>
    </row>
    <row r="68" spans="1:13" ht="15">
      <c r="A68" s="28" t="s">
        <v>110</v>
      </c>
      <c r="B68" s="34" t="s">
        <v>4</v>
      </c>
      <c r="C68" s="34" t="s">
        <v>9</v>
      </c>
      <c r="D68" s="106" t="s">
        <v>121</v>
      </c>
      <c r="E68" s="87"/>
      <c r="F68" s="29"/>
      <c r="G68" s="29"/>
      <c r="H68" s="16">
        <f t="shared" si="4"/>
        <v>250000</v>
      </c>
      <c r="I68" s="16">
        <f t="shared" si="4"/>
        <v>0</v>
      </c>
      <c r="J68" s="77"/>
      <c r="K68" s="22"/>
      <c r="L68" s="22"/>
      <c r="M68" s="22"/>
    </row>
    <row r="69" spans="1:13" ht="15">
      <c r="A69" s="18" t="s">
        <v>122</v>
      </c>
      <c r="B69" s="34" t="s">
        <v>4</v>
      </c>
      <c r="C69" s="34" t="s">
        <v>9</v>
      </c>
      <c r="D69" s="106" t="s">
        <v>123</v>
      </c>
      <c r="E69" s="87"/>
      <c r="F69" s="29"/>
      <c r="G69" s="29"/>
      <c r="H69" s="16">
        <f t="shared" si="4"/>
        <v>250000</v>
      </c>
      <c r="I69" s="16">
        <f t="shared" si="4"/>
        <v>0</v>
      </c>
      <c r="J69" s="77"/>
      <c r="K69" s="22"/>
      <c r="L69" s="22"/>
      <c r="M69" s="22"/>
    </row>
    <row r="70" spans="1:13" ht="30">
      <c r="A70" s="18" t="s">
        <v>83</v>
      </c>
      <c r="B70" s="34" t="s">
        <v>4</v>
      </c>
      <c r="C70" s="34" t="s">
        <v>9</v>
      </c>
      <c r="D70" s="106" t="s">
        <v>123</v>
      </c>
      <c r="E70" s="87" t="s">
        <v>84</v>
      </c>
      <c r="F70" s="29"/>
      <c r="G70" s="29"/>
      <c r="H70" s="16">
        <v>250000</v>
      </c>
      <c r="I70" s="16"/>
      <c r="J70" s="77"/>
      <c r="K70" s="22"/>
      <c r="L70" s="22"/>
      <c r="M70" s="22"/>
    </row>
    <row r="71" spans="1:13" s="116" customFormat="1" ht="33.75" customHeight="1">
      <c r="A71" s="28" t="s">
        <v>124</v>
      </c>
      <c r="B71" s="36" t="s">
        <v>4</v>
      </c>
      <c r="C71" s="36" t="s">
        <v>9</v>
      </c>
      <c r="D71" s="107" t="s">
        <v>125</v>
      </c>
      <c r="E71" s="87"/>
      <c r="F71" s="29"/>
      <c r="G71" s="29"/>
      <c r="H71" s="16">
        <f aca="true" t="shared" si="5" ref="H71:I73">H72</f>
        <v>50000</v>
      </c>
      <c r="I71" s="16">
        <f t="shared" si="5"/>
        <v>0</v>
      </c>
      <c r="J71" s="77"/>
      <c r="K71" s="115"/>
      <c r="L71" s="115"/>
      <c r="M71" s="115"/>
    </row>
    <row r="72" spans="1:13" ht="18" customHeight="1">
      <c r="A72" s="28" t="s">
        <v>110</v>
      </c>
      <c r="B72" s="34" t="s">
        <v>31</v>
      </c>
      <c r="C72" s="34" t="s">
        <v>9</v>
      </c>
      <c r="D72" s="106" t="s">
        <v>126</v>
      </c>
      <c r="E72" s="87"/>
      <c r="F72" s="29"/>
      <c r="G72" s="29"/>
      <c r="H72" s="16">
        <f t="shared" si="5"/>
        <v>50000</v>
      </c>
      <c r="I72" s="16">
        <f t="shared" si="5"/>
        <v>0</v>
      </c>
      <c r="J72" s="77"/>
      <c r="K72" s="22"/>
      <c r="L72" s="22"/>
      <c r="M72" s="22"/>
    </row>
    <row r="73" spans="1:13" ht="18" customHeight="1">
      <c r="A73" s="18" t="s">
        <v>127</v>
      </c>
      <c r="B73" s="34" t="s">
        <v>31</v>
      </c>
      <c r="C73" s="34" t="s">
        <v>9</v>
      </c>
      <c r="D73" s="106" t="s">
        <v>128</v>
      </c>
      <c r="E73" s="87"/>
      <c r="F73" s="29"/>
      <c r="G73" s="29"/>
      <c r="H73" s="16">
        <f t="shared" si="5"/>
        <v>50000</v>
      </c>
      <c r="I73" s="16">
        <f t="shared" si="5"/>
        <v>0</v>
      </c>
      <c r="J73" s="77"/>
      <c r="K73" s="22"/>
      <c r="L73" s="22"/>
      <c r="M73" s="22"/>
    </row>
    <row r="74" spans="1:13" ht="34.5" customHeight="1">
      <c r="A74" s="18" t="s">
        <v>83</v>
      </c>
      <c r="B74" s="34" t="s">
        <v>31</v>
      </c>
      <c r="C74" s="34" t="s">
        <v>9</v>
      </c>
      <c r="D74" s="106" t="s">
        <v>128</v>
      </c>
      <c r="E74" s="87" t="s">
        <v>84</v>
      </c>
      <c r="F74" s="29"/>
      <c r="G74" s="29"/>
      <c r="H74" s="16">
        <v>50000</v>
      </c>
      <c r="I74" s="14">
        <v>0</v>
      </c>
      <c r="J74" s="77"/>
      <c r="K74" s="22"/>
      <c r="L74" s="22"/>
      <c r="M74" s="22"/>
    </row>
    <row r="75" spans="1:13" s="116" customFormat="1" ht="30" customHeight="1">
      <c r="A75" s="28" t="s">
        <v>129</v>
      </c>
      <c r="B75" s="34" t="s">
        <v>4</v>
      </c>
      <c r="C75" s="34" t="s">
        <v>9</v>
      </c>
      <c r="D75" s="106" t="s">
        <v>130</v>
      </c>
      <c r="E75" s="87"/>
      <c r="F75" s="29"/>
      <c r="G75" s="29"/>
      <c r="H75" s="16">
        <f aca="true" t="shared" si="6" ref="H75:I77">H76</f>
        <v>50000</v>
      </c>
      <c r="I75" s="16">
        <f t="shared" si="6"/>
        <v>0</v>
      </c>
      <c r="J75" s="77"/>
      <c r="K75" s="115"/>
      <c r="L75" s="115"/>
      <c r="M75" s="115"/>
    </row>
    <row r="76" spans="1:13" ht="15.75" customHeight="1">
      <c r="A76" s="28" t="s">
        <v>110</v>
      </c>
      <c r="B76" s="34" t="s">
        <v>4</v>
      </c>
      <c r="C76" s="34" t="s">
        <v>9</v>
      </c>
      <c r="D76" s="106" t="s">
        <v>131</v>
      </c>
      <c r="E76" s="87"/>
      <c r="F76" s="29"/>
      <c r="G76" s="29"/>
      <c r="H76" s="16">
        <f t="shared" si="6"/>
        <v>50000</v>
      </c>
      <c r="I76" s="16">
        <f t="shared" si="6"/>
        <v>0</v>
      </c>
      <c r="J76" s="77"/>
      <c r="K76" s="22"/>
      <c r="L76" s="22"/>
      <c r="M76" s="22"/>
    </row>
    <row r="77" spans="1:13" ht="27.75" customHeight="1">
      <c r="A77" s="18" t="s">
        <v>132</v>
      </c>
      <c r="B77" s="34" t="s">
        <v>4</v>
      </c>
      <c r="C77" s="34" t="s">
        <v>9</v>
      </c>
      <c r="D77" s="106" t="s">
        <v>133</v>
      </c>
      <c r="E77" s="87"/>
      <c r="F77" s="29"/>
      <c r="G77" s="29"/>
      <c r="H77" s="16">
        <f t="shared" si="6"/>
        <v>50000</v>
      </c>
      <c r="I77" s="16">
        <f t="shared" si="6"/>
        <v>0</v>
      </c>
      <c r="J77" s="77"/>
      <c r="K77" s="22"/>
      <c r="L77" s="22"/>
      <c r="M77" s="22"/>
    </row>
    <row r="78" spans="1:13" ht="30.75" customHeight="1">
      <c r="A78" s="18" t="s">
        <v>83</v>
      </c>
      <c r="B78" s="34" t="s">
        <v>4</v>
      </c>
      <c r="C78" s="34" t="s">
        <v>9</v>
      </c>
      <c r="D78" s="106" t="s">
        <v>133</v>
      </c>
      <c r="E78" s="87" t="s">
        <v>84</v>
      </c>
      <c r="F78" s="29"/>
      <c r="G78" s="29"/>
      <c r="H78" s="16">
        <v>50000</v>
      </c>
      <c r="I78" s="14"/>
      <c r="J78" s="77"/>
      <c r="K78" s="22"/>
      <c r="L78" s="22"/>
      <c r="M78" s="22"/>
    </row>
    <row r="79" spans="1:13" ht="29.25" customHeight="1">
      <c r="A79" s="43" t="s">
        <v>11</v>
      </c>
      <c r="B79" s="41" t="s">
        <v>5</v>
      </c>
      <c r="C79" s="41" t="s">
        <v>33</v>
      </c>
      <c r="D79" s="108"/>
      <c r="E79" s="96"/>
      <c r="F79" s="41" t="e">
        <f>#REF!+#REF!+#REF!+#REF!+#REF!+#REF!+#REF!+F88+#REF!</f>
        <v>#REF!</v>
      </c>
      <c r="G79" s="41" t="e">
        <f>#REF!+#REF!+#REF!+#REF!+#REF!+#REF!+#REF!+G88+#REF!</f>
        <v>#REF!</v>
      </c>
      <c r="H79" s="59">
        <f>H80+H84+H88</f>
        <v>19906207.95</v>
      </c>
      <c r="I79" s="59">
        <f>I80+I84+I88</f>
        <v>3857079.15</v>
      </c>
      <c r="J79" s="78">
        <f>I79*100/H79</f>
        <v>19.376262720092804</v>
      </c>
      <c r="K79" s="22"/>
      <c r="L79" s="22"/>
      <c r="M79" s="22"/>
    </row>
    <row r="80" spans="1:13" ht="26.25" customHeight="1">
      <c r="A80" s="40" t="s">
        <v>42</v>
      </c>
      <c r="B80" s="27" t="s">
        <v>5</v>
      </c>
      <c r="C80" s="27" t="s">
        <v>7</v>
      </c>
      <c r="D80" s="104"/>
      <c r="E80" s="92"/>
      <c r="F80" s="27"/>
      <c r="G80" s="27"/>
      <c r="H80" s="17">
        <f aca="true" t="shared" si="7" ref="H80:I82">H81</f>
        <v>16202667.95</v>
      </c>
      <c r="I80" s="17">
        <f t="shared" si="7"/>
        <v>3641284.15</v>
      </c>
      <c r="J80" s="76">
        <f>I80*100/H80</f>
        <v>22.4733615552493</v>
      </c>
      <c r="K80" s="22"/>
      <c r="L80" s="22"/>
      <c r="M80" s="22"/>
    </row>
    <row r="81" spans="1:13" s="116" customFormat="1" ht="18" customHeight="1">
      <c r="A81" s="18" t="s">
        <v>134</v>
      </c>
      <c r="B81" s="29" t="s">
        <v>5</v>
      </c>
      <c r="C81" s="29" t="s">
        <v>7</v>
      </c>
      <c r="D81" s="88" t="s">
        <v>135</v>
      </c>
      <c r="E81" s="87"/>
      <c r="F81" s="29"/>
      <c r="G81" s="29"/>
      <c r="H81" s="16">
        <f t="shared" si="7"/>
        <v>16202667.95</v>
      </c>
      <c r="I81" s="16">
        <f t="shared" si="7"/>
        <v>3641284.15</v>
      </c>
      <c r="J81" s="77"/>
      <c r="K81" s="115"/>
      <c r="L81" s="115"/>
      <c r="M81" s="115"/>
    </row>
    <row r="82" spans="1:13" ht="15.75" customHeight="1">
      <c r="A82" s="44" t="s">
        <v>110</v>
      </c>
      <c r="B82" s="29" t="s">
        <v>5</v>
      </c>
      <c r="C82" s="29" t="s">
        <v>7</v>
      </c>
      <c r="D82" s="88" t="s">
        <v>136</v>
      </c>
      <c r="E82" s="87"/>
      <c r="F82" s="29"/>
      <c r="G82" s="29"/>
      <c r="H82" s="16">
        <f t="shared" si="7"/>
        <v>16202667.95</v>
      </c>
      <c r="I82" s="16">
        <f t="shared" si="7"/>
        <v>3641284.15</v>
      </c>
      <c r="J82" s="77"/>
      <c r="K82" s="22"/>
      <c r="L82" s="22"/>
      <c r="M82" s="22"/>
    </row>
    <row r="83" spans="1:13" ht="30.75" customHeight="1">
      <c r="A83" s="121" t="s">
        <v>137</v>
      </c>
      <c r="B83" s="29" t="s">
        <v>5</v>
      </c>
      <c r="C83" s="29" t="s">
        <v>7</v>
      </c>
      <c r="D83" s="88" t="s">
        <v>138</v>
      </c>
      <c r="E83" s="87" t="s">
        <v>139</v>
      </c>
      <c r="F83" s="29"/>
      <c r="G83" s="29"/>
      <c r="H83" s="16">
        <v>16202667.95</v>
      </c>
      <c r="I83" s="16">
        <v>3641284.15</v>
      </c>
      <c r="J83" s="77"/>
      <c r="K83" s="22"/>
      <c r="L83" s="22"/>
      <c r="M83" s="22"/>
    </row>
    <row r="84" spans="1:13" ht="24.75" customHeight="1">
      <c r="A84" s="40" t="s">
        <v>0</v>
      </c>
      <c r="B84" s="27" t="s">
        <v>5</v>
      </c>
      <c r="C84" s="27" t="s">
        <v>10</v>
      </c>
      <c r="D84" s="104"/>
      <c r="E84" s="92"/>
      <c r="F84" s="27" t="e">
        <f>#REF!+#REF!+#REF!+#REF!+#REF!</f>
        <v>#REF!</v>
      </c>
      <c r="G84" s="27" t="e">
        <f>#REF!+#REF!+#REF!+#REF!+#REF!</f>
        <v>#REF!</v>
      </c>
      <c r="H84" s="17">
        <f aca="true" t="shared" si="8" ref="H84:I86">H85</f>
        <v>2589540</v>
      </c>
      <c r="I84" s="17">
        <f t="shared" si="8"/>
        <v>215795</v>
      </c>
      <c r="J84" s="76">
        <f>I84*100/H84</f>
        <v>8.333333333333334</v>
      </c>
      <c r="K84" s="22"/>
      <c r="L84" s="22"/>
      <c r="M84" s="22"/>
    </row>
    <row r="85" spans="1:13" s="116" customFormat="1" ht="33" customHeight="1">
      <c r="A85" s="46" t="s">
        <v>39</v>
      </c>
      <c r="B85" s="34" t="s">
        <v>5</v>
      </c>
      <c r="C85" s="34" t="s">
        <v>10</v>
      </c>
      <c r="D85" s="106" t="s">
        <v>51</v>
      </c>
      <c r="E85" s="94"/>
      <c r="F85" s="29"/>
      <c r="G85" s="29"/>
      <c r="H85" s="16">
        <f t="shared" si="8"/>
        <v>2589540</v>
      </c>
      <c r="I85" s="16">
        <f t="shared" si="8"/>
        <v>215795</v>
      </c>
      <c r="J85" s="77"/>
      <c r="K85" s="115"/>
      <c r="L85" s="115"/>
      <c r="M85" s="115"/>
    </row>
    <row r="86" spans="1:13" ht="18" customHeight="1">
      <c r="A86" s="28" t="s">
        <v>110</v>
      </c>
      <c r="B86" s="34" t="s">
        <v>5</v>
      </c>
      <c r="C86" s="34" t="s">
        <v>10</v>
      </c>
      <c r="D86" s="106" t="s">
        <v>140</v>
      </c>
      <c r="E86" s="94"/>
      <c r="F86" s="29"/>
      <c r="G86" s="29"/>
      <c r="H86" s="16">
        <f t="shared" si="8"/>
        <v>2589540</v>
      </c>
      <c r="I86" s="16">
        <f t="shared" si="8"/>
        <v>215795</v>
      </c>
      <c r="J86" s="77"/>
      <c r="K86" s="22"/>
      <c r="L86" s="22"/>
      <c r="M86" s="22"/>
    </row>
    <row r="87" spans="1:13" ht="16.5" customHeight="1">
      <c r="A87" s="46" t="s">
        <v>90</v>
      </c>
      <c r="B87" s="34" t="s">
        <v>5</v>
      </c>
      <c r="C87" s="34" t="s">
        <v>10</v>
      </c>
      <c r="D87" s="106" t="s">
        <v>141</v>
      </c>
      <c r="E87" s="94" t="s">
        <v>91</v>
      </c>
      <c r="F87" s="29"/>
      <c r="G87" s="29"/>
      <c r="H87" s="16">
        <v>2589540</v>
      </c>
      <c r="I87" s="16">
        <v>215795</v>
      </c>
      <c r="J87" s="77"/>
      <c r="K87" s="22"/>
      <c r="L87" s="22"/>
      <c r="M87" s="22"/>
    </row>
    <row r="88" spans="1:13" ht="24" customHeight="1">
      <c r="A88" s="40" t="s">
        <v>12</v>
      </c>
      <c r="B88" s="27" t="s">
        <v>5</v>
      </c>
      <c r="C88" s="27" t="s">
        <v>30</v>
      </c>
      <c r="D88" s="104"/>
      <c r="E88" s="92"/>
      <c r="F88" s="27" t="e">
        <f>#REF!+#REF!+#REF!+#REF!+#REF!</f>
        <v>#REF!</v>
      </c>
      <c r="G88" s="27" t="e">
        <f>#REF!+#REF!+#REF!+#REF!+#REF!</f>
        <v>#REF!</v>
      </c>
      <c r="H88" s="17">
        <f aca="true" t="shared" si="9" ref="H88:I90">H89</f>
        <v>1114000</v>
      </c>
      <c r="I88" s="17">
        <f t="shared" si="9"/>
        <v>0</v>
      </c>
      <c r="J88" s="76">
        <f>I88*100/H88</f>
        <v>0</v>
      </c>
      <c r="K88" s="22"/>
      <c r="L88" s="22"/>
      <c r="M88" s="22"/>
    </row>
    <row r="89" spans="1:13" ht="15" customHeight="1">
      <c r="A89" s="28" t="s">
        <v>142</v>
      </c>
      <c r="B89" s="29" t="s">
        <v>5</v>
      </c>
      <c r="C89" s="29" t="s">
        <v>30</v>
      </c>
      <c r="D89" s="106" t="s">
        <v>143</v>
      </c>
      <c r="E89" s="87"/>
      <c r="F89" s="29"/>
      <c r="G89" s="29"/>
      <c r="H89" s="16">
        <f t="shared" si="9"/>
        <v>1114000</v>
      </c>
      <c r="I89" s="16">
        <f t="shared" si="9"/>
        <v>0</v>
      </c>
      <c r="J89" s="77"/>
      <c r="K89" s="22"/>
      <c r="L89" s="22"/>
      <c r="M89" s="22"/>
    </row>
    <row r="90" spans="1:13" ht="15" customHeight="1">
      <c r="A90" s="46" t="s">
        <v>110</v>
      </c>
      <c r="B90" s="29" t="s">
        <v>5</v>
      </c>
      <c r="C90" s="29" t="s">
        <v>30</v>
      </c>
      <c r="D90" s="106" t="s">
        <v>144</v>
      </c>
      <c r="E90" s="87"/>
      <c r="F90" s="29"/>
      <c r="G90" s="29"/>
      <c r="H90" s="16">
        <f t="shared" si="9"/>
        <v>1114000</v>
      </c>
      <c r="I90" s="16">
        <f t="shared" si="9"/>
        <v>0</v>
      </c>
      <c r="J90" s="77"/>
      <c r="K90" s="22"/>
      <c r="L90" s="22"/>
      <c r="M90" s="22"/>
    </row>
    <row r="91" spans="1:13" ht="30" customHeight="1">
      <c r="A91" s="18" t="s">
        <v>83</v>
      </c>
      <c r="B91" s="29" t="s">
        <v>5</v>
      </c>
      <c r="C91" s="29" t="s">
        <v>30</v>
      </c>
      <c r="D91" s="106" t="s">
        <v>145</v>
      </c>
      <c r="E91" s="87" t="s">
        <v>84</v>
      </c>
      <c r="F91" s="29"/>
      <c r="G91" s="29"/>
      <c r="H91" s="16">
        <v>1114000</v>
      </c>
      <c r="I91" s="14"/>
      <c r="J91" s="77"/>
      <c r="K91" s="22"/>
      <c r="L91" s="22"/>
      <c r="M91" s="22"/>
    </row>
    <row r="92" spans="1:13" ht="29.25" customHeight="1">
      <c r="A92" s="43" t="s">
        <v>18</v>
      </c>
      <c r="B92" s="41" t="s">
        <v>19</v>
      </c>
      <c r="C92" s="41" t="s">
        <v>33</v>
      </c>
      <c r="D92" s="108"/>
      <c r="E92" s="96"/>
      <c r="F92" s="41" t="e">
        <f>F104+#REF!+#REF!+#REF!+#REF!+F108</f>
        <v>#REF!</v>
      </c>
      <c r="G92" s="41" t="e">
        <f>G104+#REF!+#REF!+#REF!+#REF!+G108</f>
        <v>#REF!</v>
      </c>
      <c r="H92" s="59">
        <f>H98+H93</f>
        <v>845000</v>
      </c>
      <c r="I92" s="59">
        <f>I98+I93</f>
        <v>19500</v>
      </c>
      <c r="J92" s="78">
        <f>I92*100/H92</f>
        <v>2.3076923076923075</v>
      </c>
      <c r="K92" s="22"/>
      <c r="L92" s="22"/>
      <c r="M92" s="22"/>
    </row>
    <row r="93" spans="1:13" ht="29.25" customHeight="1">
      <c r="A93" s="47" t="s">
        <v>53</v>
      </c>
      <c r="B93" s="27" t="s">
        <v>19</v>
      </c>
      <c r="C93" s="27" t="s">
        <v>2</v>
      </c>
      <c r="D93" s="104"/>
      <c r="E93" s="92"/>
      <c r="F93" s="27"/>
      <c r="G93" s="27"/>
      <c r="H93" s="17">
        <f aca="true" t="shared" si="10" ref="H93:I96">H94</f>
        <v>195000</v>
      </c>
      <c r="I93" s="17">
        <f t="shared" si="10"/>
        <v>19500</v>
      </c>
      <c r="J93" s="76">
        <f>I93*100/H93</f>
        <v>10</v>
      </c>
      <c r="K93" s="22"/>
      <c r="L93" s="22"/>
      <c r="M93" s="22"/>
    </row>
    <row r="94" spans="1:13" s="116" customFormat="1" ht="32.25" customHeight="1">
      <c r="A94" s="122" t="s">
        <v>70</v>
      </c>
      <c r="B94" s="29" t="s">
        <v>19</v>
      </c>
      <c r="C94" s="29" t="s">
        <v>2</v>
      </c>
      <c r="D94" s="88" t="s">
        <v>146</v>
      </c>
      <c r="E94" s="87"/>
      <c r="F94" s="29"/>
      <c r="G94" s="29"/>
      <c r="H94" s="16">
        <f t="shared" si="10"/>
        <v>195000</v>
      </c>
      <c r="I94" s="16">
        <f t="shared" si="10"/>
        <v>19500</v>
      </c>
      <c r="J94" s="77"/>
      <c r="K94" s="115"/>
      <c r="L94" s="115"/>
      <c r="M94" s="115"/>
    </row>
    <row r="95" spans="1:13" ht="17.25" customHeight="1">
      <c r="A95" s="28" t="s">
        <v>110</v>
      </c>
      <c r="B95" s="29" t="s">
        <v>19</v>
      </c>
      <c r="C95" s="29" t="s">
        <v>2</v>
      </c>
      <c r="D95" s="88" t="s">
        <v>147</v>
      </c>
      <c r="E95" s="87"/>
      <c r="F95" s="29"/>
      <c r="G95" s="29"/>
      <c r="H95" s="16">
        <f t="shared" si="10"/>
        <v>195000</v>
      </c>
      <c r="I95" s="16">
        <f t="shared" si="10"/>
        <v>19500</v>
      </c>
      <c r="J95" s="77"/>
      <c r="K95" s="22"/>
      <c r="L95" s="22"/>
      <c r="M95" s="22"/>
    </row>
    <row r="96" spans="1:13" ht="17.25" customHeight="1">
      <c r="A96" s="18" t="s">
        <v>148</v>
      </c>
      <c r="B96" s="29" t="s">
        <v>19</v>
      </c>
      <c r="C96" s="29" t="s">
        <v>2</v>
      </c>
      <c r="D96" s="88" t="s">
        <v>149</v>
      </c>
      <c r="E96" s="87"/>
      <c r="F96" s="29"/>
      <c r="G96" s="29"/>
      <c r="H96" s="16">
        <f t="shared" si="10"/>
        <v>195000</v>
      </c>
      <c r="I96" s="16">
        <f t="shared" si="10"/>
        <v>19500</v>
      </c>
      <c r="J96" s="77"/>
      <c r="K96" s="22"/>
      <c r="L96" s="22"/>
      <c r="M96" s="22"/>
    </row>
    <row r="97" spans="1:13" ht="29.25" customHeight="1">
      <c r="A97" s="18" t="s">
        <v>83</v>
      </c>
      <c r="B97" s="29" t="s">
        <v>19</v>
      </c>
      <c r="C97" s="29" t="s">
        <v>2</v>
      </c>
      <c r="D97" s="88" t="s">
        <v>149</v>
      </c>
      <c r="E97" s="87" t="s">
        <v>84</v>
      </c>
      <c r="F97" s="29"/>
      <c r="G97" s="29"/>
      <c r="H97" s="16">
        <v>195000</v>
      </c>
      <c r="I97" s="14">
        <v>19500</v>
      </c>
      <c r="J97" s="77"/>
      <c r="K97" s="22"/>
      <c r="L97" s="22"/>
      <c r="M97" s="22"/>
    </row>
    <row r="98" spans="1:13" ht="29.25" customHeight="1">
      <c r="A98" s="20" t="s">
        <v>54</v>
      </c>
      <c r="B98" s="32" t="s">
        <v>19</v>
      </c>
      <c r="C98" s="32" t="s">
        <v>4</v>
      </c>
      <c r="D98" s="105"/>
      <c r="E98" s="93"/>
      <c r="F98" s="27"/>
      <c r="G98" s="27"/>
      <c r="H98" s="17">
        <f>H99</f>
        <v>650000</v>
      </c>
      <c r="I98" s="17">
        <f>I99</f>
        <v>0</v>
      </c>
      <c r="J98" s="76">
        <f>I98*100/H98</f>
        <v>0</v>
      </c>
      <c r="K98" s="22"/>
      <c r="L98" s="22"/>
      <c r="M98" s="22"/>
    </row>
    <row r="99" spans="1:13" s="116" customFormat="1" ht="15.75" customHeight="1">
      <c r="A99" s="123" t="s">
        <v>150</v>
      </c>
      <c r="B99" s="34" t="s">
        <v>19</v>
      </c>
      <c r="C99" s="34" t="s">
        <v>4</v>
      </c>
      <c r="D99" s="106" t="s">
        <v>151</v>
      </c>
      <c r="E99" s="94"/>
      <c r="F99" s="29"/>
      <c r="G99" s="29"/>
      <c r="H99" s="16">
        <f>H100</f>
        <v>650000</v>
      </c>
      <c r="I99" s="16">
        <f>I100</f>
        <v>0</v>
      </c>
      <c r="J99" s="77"/>
      <c r="K99" s="115"/>
      <c r="L99" s="115"/>
      <c r="M99" s="115"/>
    </row>
    <row r="100" spans="1:13" ht="26.25" customHeight="1">
      <c r="A100" s="28" t="s">
        <v>110</v>
      </c>
      <c r="B100" s="34" t="s">
        <v>19</v>
      </c>
      <c r="C100" s="34" t="s">
        <v>4</v>
      </c>
      <c r="D100" s="106" t="s">
        <v>152</v>
      </c>
      <c r="E100" s="94"/>
      <c r="F100" s="29"/>
      <c r="G100" s="29"/>
      <c r="H100" s="16">
        <f>H101+H103</f>
        <v>650000</v>
      </c>
      <c r="I100" s="16">
        <f>I101+I103</f>
        <v>0</v>
      </c>
      <c r="J100" s="77"/>
      <c r="K100" s="22"/>
      <c r="L100" s="22"/>
      <c r="M100" s="22"/>
    </row>
    <row r="101" spans="1:13" ht="32.25" customHeight="1">
      <c r="A101" s="18" t="s">
        <v>83</v>
      </c>
      <c r="B101" s="34" t="s">
        <v>19</v>
      </c>
      <c r="C101" s="34" t="s">
        <v>4</v>
      </c>
      <c r="D101" s="106" t="s">
        <v>153</v>
      </c>
      <c r="E101" s="94" t="s">
        <v>84</v>
      </c>
      <c r="F101" s="29"/>
      <c r="G101" s="29"/>
      <c r="H101" s="16">
        <v>150000</v>
      </c>
      <c r="I101" s="16"/>
      <c r="J101" s="77"/>
      <c r="K101" s="22"/>
      <c r="L101" s="22"/>
      <c r="M101" s="22"/>
    </row>
    <row r="102" spans="1:13" ht="15.75" customHeight="1">
      <c r="A102" s="18" t="s">
        <v>150</v>
      </c>
      <c r="B102" s="34" t="s">
        <v>19</v>
      </c>
      <c r="C102" s="34" t="s">
        <v>4</v>
      </c>
      <c r="D102" s="106" t="s">
        <v>154</v>
      </c>
      <c r="E102" s="94"/>
      <c r="F102" s="29"/>
      <c r="G102" s="29"/>
      <c r="H102" s="16">
        <f>H103</f>
        <v>500000</v>
      </c>
      <c r="I102" s="16">
        <f>I103</f>
        <v>0</v>
      </c>
      <c r="J102" s="77"/>
      <c r="K102" s="22"/>
      <c r="L102" s="22"/>
      <c r="M102" s="22"/>
    </row>
    <row r="103" spans="1:13" ht="31.5" customHeight="1">
      <c r="A103" s="18" t="s">
        <v>83</v>
      </c>
      <c r="B103" s="34" t="s">
        <v>19</v>
      </c>
      <c r="C103" s="34" t="s">
        <v>4</v>
      </c>
      <c r="D103" s="106" t="s">
        <v>154</v>
      </c>
      <c r="E103" s="94" t="s">
        <v>84</v>
      </c>
      <c r="F103" s="29"/>
      <c r="G103" s="29"/>
      <c r="H103" s="16">
        <v>500000</v>
      </c>
      <c r="I103" s="14"/>
      <c r="J103" s="77"/>
      <c r="K103" s="22"/>
      <c r="L103" s="22"/>
      <c r="M103" s="22"/>
    </row>
    <row r="104" spans="1:13" ht="30" customHeight="1">
      <c r="A104" s="43" t="s">
        <v>13</v>
      </c>
      <c r="B104" s="41" t="s">
        <v>6</v>
      </c>
      <c r="C104" s="41" t="s">
        <v>33</v>
      </c>
      <c r="D104" s="108"/>
      <c r="E104" s="96"/>
      <c r="F104" s="41" t="e">
        <f>F112+#REF!+#REF!+#REF!+#REF!+F125</f>
        <v>#REF!</v>
      </c>
      <c r="G104" s="41" t="e">
        <f>G112+#REF!+#REF!+#REF!+#REF!+G125</f>
        <v>#REF!</v>
      </c>
      <c r="H104" s="59">
        <f>H105+H112+H116+H125</f>
        <v>42642744.21</v>
      </c>
      <c r="I104" s="59">
        <f>I105+I112+I116+I125</f>
        <v>9070882.799999999</v>
      </c>
      <c r="J104" s="78">
        <f>I104*100/H104</f>
        <v>21.271808294816115</v>
      </c>
      <c r="K104" s="22"/>
      <c r="L104" s="22"/>
      <c r="M104" s="22"/>
    </row>
    <row r="105" spans="1:13" ht="24.75" customHeight="1">
      <c r="A105" s="40" t="s">
        <v>17</v>
      </c>
      <c r="B105" s="27" t="s">
        <v>6</v>
      </c>
      <c r="C105" s="27" t="s">
        <v>2</v>
      </c>
      <c r="D105" s="104"/>
      <c r="E105" s="92"/>
      <c r="F105" s="27" t="e">
        <f>#REF!+#REF!+#REF!+#REF!+F106</f>
        <v>#REF!</v>
      </c>
      <c r="G105" s="27" t="e">
        <f>#REF!+#REF!+#REF!+#REF!+G106</f>
        <v>#REF!</v>
      </c>
      <c r="H105" s="17">
        <f>H106+H109</f>
        <v>19713044.3</v>
      </c>
      <c r="I105" s="17">
        <f>I106+I109</f>
        <v>4616351.05</v>
      </c>
      <c r="J105" s="76">
        <f>I105*100/H105</f>
        <v>23.417748064412354</v>
      </c>
      <c r="K105" s="22"/>
      <c r="L105" s="22"/>
      <c r="M105" s="22"/>
    </row>
    <row r="106" spans="1:13" ht="15.75" customHeight="1">
      <c r="A106" s="18" t="s">
        <v>134</v>
      </c>
      <c r="B106" s="34" t="s">
        <v>6</v>
      </c>
      <c r="C106" s="34" t="s">
        <v>2</v>
      </c>
      <c r="D106" s="106" t="s">
        <v>135</v>
      </c>
      <c r="E106" s="94"/>
      <c r="F106" s="29" t="e">
        <f>#REF!</f>
        <v>#REF!</v>
      </c>
      <c r="G106" s="29" t="e">
        <f>#REF!</f>
        <v>#REF!</v>
      </c>
      <c r="H106" s="16">
        <f>H107</f>
        <v>14996544.3</v>
      </c>
      <c r="I106" s="16">
        <f>I107</f>
        <v>3876351.05</v>
      </c>
      <c r="J106" s="79"/>
      <c r="K106" s="22"/>
      <c r="L106" s="22"/>
      <c r="M106" s="22"/>
    </row>
    <row r="107" spans="1:13" s="116" customFormat="1" ht="16.5" customHeight="1">
      <c r="A107" s="124" t="s">
        <v>110</v>
      </c>
      <c r="B107" s="34" t="s">
        <v>6</v>
      </c>
      <c r="C107" s="29" t="s">
        <v>2</v>
      </c>
      <c r="D107" s="106" t="s">
        <v>136</v>
      </c>
      <c r="E107" s="94"/>
      <c r="F107" s="29" t="e">
        <f>'[1]главы'!H185</f>
        <v>#REF!</v>
      </c>
      <c r="G107" s="29" t="e">
        <f>'[1]главы'!I185</f>
        <v>#REF!</v>
      </c>
      <c r="H107" s="16">
        <f>H108</f>
        <v>14996544.3</v>
      </c>
      <c r="I107" s="16">
        <f>I108</f>
        <v>3876351.05</v>
      </c>
      <c r="J107" s="77"/>
      <c r="K107" s="115"/>
      <c r="L107" s="115"/>
      <c r="M107" s="115"/>
    </row>
    <row r="108" spans="1:13" ht="30" customHeight="1">
      <c r="A108" s="44" t="s">
        <v>137</v>
      </c>
      <c r="B108" s="34" t="s">
        <v>6</v>
      </c>
      <c r="C108" s="29" t="s">
        <v>2</v>
      </c>
      <c r="D108" s="106" t="s">
        <v>138</v>
      </c>
      <c r="E108" s="94" t="s">
        <v>139</v>
      </c>
      <c r="F108" s="29"/>
      <c r="G108" s="29"/>
      <c r="H108" s="16">
        <v>14996544.3</v>
      </c>
      <c r="I108" s="16">
        <v>3876351.05</v>
      </c>
      <c r="J108" s="77"/>
      <c r="K108" s="22"/>
      <c r="L108" s="22"/>
      <c r="M108" s="22"/>
    </row>
    <row r="109" spans="1:13" s="116" customFormat="1" ht="18.75" customHeight="1">
      <c r="A109" s="50" t="s">
        <v>28</v>
      </c>
      <c r="B109" s="34" t="s">
        <v>6</v>
      </c>
      <c r="C109" s="29" t="s">
        <v>2</v>
      </c>
      <c r="D109" s="106" t="s">
        <v>155</v>
      </c>
      <c r="E109" s="94"/>
      <c r="F109" s="29"/>
      <c r="G109" s="29"/>
      <c r="H109" s="16">
        <f>H110</f>
        <v>4716500</v>
      </c>
      <c r="I109" s="16">
        <f>I110</f>
        <v>740000</v>
      </c>
      <c r="J109" s="77"/>
      <c r="K109" s="115"/>
      <c r="L109" s="115"/>
      <c r="M109" s="115"/>
    </row>
    <row r="110" spans="1:13" ht="15" customHeight="1">
      <c r="A110" s="45" t="s">
        <v>110</v>
      </c>
      <c r="B110" s="34" t="s">
        <v>6</v>
      </c>
      <c r="C110" s="29" t="s">
        <v>2</v>
      </c>
      <c r="D110" s="106" t="s">
        <v>156</v>
      </c>
      <c r="E110" s="94"/>
      <c r="F110" s="29"/>
      <c r="G110" s="29"/>
      <c r="H110" s="16">
        <f>H111</f>
        <v>4716500</v>
      </c>
      <c r="I110" s="16">
        <f>I111</f>
        <v>740000</v>
      </c>
      <c r="J110" s="77"/>
      <c r="K110" s="22"/>
      <c r="L110" s="22"/>
      <c r="M110" s="22"/>
    </row>
    <row r="111" spans="1:13" ht="29.25" customHeight="1">
      <c r="A111" s="46" t="s">
        <v>137</v>
      </c>
      <c r="B111" s="34" t="s">
        <v>6</v>
      </c>
      <c r="C111" s="29" t="s">
        <v>2</v>
      </c>
      <c r="D111" s="106" t="s">
        <v>157</v>
      </c>
      <c r="E111" s="94" t="s">
        <v>139</v>
      </c>
      <c r="F111" s="29"/>
      <c r="G111" s="29"/>
      <c r="H111" s="16">
        <v>4716500</v>
      </c>
      <c r="I111" s="16">
        <v>740000</v>
      </c>
      <c r="J111" s="77"/>
      <c r="K111" s="22"/>
      <c r="L111" s="22"/>
      <c r="M111" s="22"/>
    </row>
    <row r="112" spans="1:13" ht="24.75" customHeight="1">
      <c r="A112" s="40" t="s">
        <v>200</v>
      </c>
      <c r="B112" s="27" t="s">
        <v>6</v>
      </c>
      <c r="C112" s="92" t="s">
        <v>4</v>
      </c>
      <c r="D112" s="104"/>
      <c r="E112" s="92"/>
      <c r="F112" s="27" t="e">
        <f>#REF!+F113+#REF!+#REF!+#REF!</f>
        <v>#REF!</v>
      </c>
      <c r="G112" s="27" t="e">
        <f>#REF!+G113+#REF!+#REF!+#REF!</f>
        <v>#REF!</v>
      </c>
      <c r="H112" s="17">
        <f>SUM(H113)</f>
        <v>19314699.91</v>
      </c>
      <c r="I112" s="17">
        <f>SUM(I113)</f>
        <v>4432868.15</v>
      </c>
      <c r="J112" s="76">
        <f>I112*100/H112</f>
        <v>22.950748241783067</v>
      </c>
      <c r="K112" s="22"/>
      <c r="L112" s="22"/>
      <c r="M112" s="22"/>
    </row>
    <row r="113" spans="1:13" ht="15.75" customHeight="1">
      <c r="A113" s="18" t="s">
        <v>134</v>
      </c>
      <c r="B113" s="34" t="s">
        <v>6</v>
      </c>
      <c r="C113" s="94" t="s">
        <v>4</v>
      </c>
      <c r="D113" s="106" t="s">
        <v>135</v>
      </c>
      <c r="E113" s="94"/>
      <c r="F113" s="29">
        <f>F114</f>
        <v>66440</v>
      </c>
      <c r="G113" s="29">
        <f>G114</f>
        <v>0</v>
      </c>
      <c r="H113" s="16">
        <f>H114</f>
        <v>19314699.91</v>
      </c>
      <c r="I113" s="16">
        <f>I114</f>
        <v>4432868.15</v>
      </c>
      <c r="J113" s="77"/>
      <c r="K113" s="22"/>
      <c r="L113" s="22"/>
      <c r="M113" s="22"/>
    </row>
    <row r="114" spans="1:13" s="116" customFormat="1" ht="16.5" customHeight="1">
      <c r="A114" s="18" t="s">
        <v>110</v>
      </c>
      <c r="B114" s="34" t="s">
        <v>6</v>
      </c>
      <c r="C114" s="94" t="s">
        <v>4</v>
      </c>
      <c r="D114" s="106" t="s">
        <v>136</v>
      </c>
      <c r="E114" s="94"/>
      <c r="F114" s="29">
        <f>'[1]главы'!H198+'[1]главы'!H614+'[1]главы'!H147</f>
        <v>66440</v>
      </c>
      <c r="G114" s="29">
        <f>'[1]главы'!I198+'[1]главы'!I614+'[1]главы'!I147</f>
        <v>0</v>
      </c>
      <c r="H114" s="16">
        <f>H115</f>
        <v>19314699.91</v>
      </c>
      <c r="I114" s="16">
        <f>I115</f>
        <v>4432868.15</v>
      </c>
      <c r="J114" s="77"/>
      <c r="K114" s="115"/>
      <c r="L114" s="115"/>
      <c r="M114" s="115"/>
    </row>
    <row r="115" spans="1:13" ht="28.5" customHeight="1">
      <c r="A115" s="44" t="s">
        <v>137</v>
      </c>
      <c r="B115" s="34" t="s">
        <v>6</v>
      </c>
      <c r="C115" s="94" t="s">
        <v>4</v>
      </c>
      <c r="D115" s="106" t="s">
        <v>138</v>
      </c>
      <c r="E115" s="94" t="s">
        <v>139</v>
      </c>
      <c r="F115" s="29"/>
      <c r="G115" s="29"/>
      <c r="H115" s="16">
        <v>19314699.91</v>
      </c>
      <c r="I115" s="16">
        <v>4432868.15</v>
      </c>
      <c r="J115" s="77"/>
      <c r="K115" s="22"/>
      <c r="L115" s="22"/>
      <c r="M115" s="22"/>
    </row>
    <row r="116" spans="1:13" ht="21.75" customHeight="1">
      <c r="A116" s="48" t="s">
        <v>46</v>
      </c>
      <c r="B116" s="32" t="s">
        <v>6</v>
      </c>
      <c r="C116" s="32" t="s">
        <v>6</v>
      </c>
      <c r="D116" s="105"/>
      <c r="E116" s="93"/>
      <c r="F116" s="27"/>
      <c r="G116" s="27"/>
      <c r="H116" s="17">
        <f>H117</f>
        <v>540000</v>
      </c>
      <c r="I116" s="17">
        <f>I117</f>
        <v>0</v>
      </c>
      <c r="J116" s="76">
        <f>I116*100/H116</f>
        <v>0</v>
      </c>
      <c r="K116" s="22"/>
      <c r="L116" s="22"/>
      <c r="M116" s="22"/>
    </row>
    <row r="117" spans="1:13" s="116" customFormat="1" ht="15.75" customHeight="1">
      <c r="A117" s="28" t="s">
        <v>72</v>
      </c>
      <c r="B117" s="34" t="s">
        <v>6</v>
      </c>
      <c r="C117" s="34" t="s">
        <v>6</v>
      </c>
      <c r="D117" s="106" t="s">
        <v>158</v>
      </c>
      <c r="E117" s="94"/>
      <c r="F117" s="29"/>
      <c r="G117" s="29"/>
      <c r="H117" s="16">
        <f>H118</f>
        <v>540000</v>
      </c>
      <c r="I117" s="16">
        <f>I118</f>
        <v>0</v>
      </c>
      <c r="J117" s="77"/>
      <c r="K117" s="115"/>
      <c r="L117" s="115"/>
      <c r="M117" s="115"/>
    </row>
    <row r="118" spans="1:13" ht="15.75" customHeight="1">
      <c r="A118" s="28" t="s">
        <v>110</v>
      </c>
      <c r="B118" s="34" t="s">
        <v>6</v>
      </c>
      <c r="C118" s="34" t="s">
        <v>6</v>
      </c>
      <c r="D118" s="106" t="s">
        <v>159</v>
      </c>
      <c r="E118" s="94"/>
      <c r="F118" s="29"/>
      <c r="G118" s="29"/>
      <c r="H118" s="16">
        <f>H119+H121+H123</f>
        <v>540000</v>
      </c>
      <c r="I118" s="16">
        <f>I119+I121+I123</f>
        <v>0</v>
      </c>
      <c r="J118" s="77"/>
      <c r="K118" s="22"/>
      <c r="L118" s="22"/>
      <c r="M118" s="22"/>
    </row>
    <row r="119" spans="1:13" ht="15.75" customHeight="1">
      <c r="A119" s="18" t="s">
        <v>160</v>
      </c>
      <c r="B119" s="34" t="s">
        <v>6</v>
      </c>
      <c r="C119" s="34" t="s">
        <v>6</v>
      </c>
      <c r="D119" s="106" t="s">
        <v>161</v>
      </c>
      <c r="E119" s="94"/>
      <c r="F119" s="29"/>
      <c r="G119" s="29"/>
      <c r="H119" s="16">
        <f>H120</f>
        <v>180000</v>
      </c>
      <c r="I119" s="16">
        <f>I120</f>
        <v>0</v>
      </c>
      <c r="J119" s="77"/>
      <c r="K119" s="22"/>
      <c r="L119" s="22"/>
      <c r="M119" s="22"/>
    </row>
    <row r="120" spans="1:13" ht="30.75" customHeight="1">
      <c r="A120" s="18" t="s">
        <v>83</v>
      </c>
      <c r="B120" s="34" t="s">
        <v>6</v>
      </c>
      <c r="C120" s="34" t="s">
        <v>6</v>
      </c>
      <c r="D120" s="106" t="s">
        <v>161</v>
      </c>
      <c r="E120" s="94" t="s">
        <v>84</v>
      </c>
      <c r="F120" s="29"/>
      <c r="G120" s="29"/>
      <c r="H120" s="16">
        <v>180000</v>
      </c>
      <c r="I120" s="16"/>
      <c r="J120" s="77"/>
      <c r="K120" s="22"/>
      <c r="L120" s="22"/>
      <c r="M120" s="22"/>
    </row>
    <row r="121" spans="1:13" ht="15.75" customHeight="1">
      <c r="A121" s="18" t="s">
        <v>162</v>
      </c>
      <c r="B121" s="34" t="s">
        <v>6</v>
      </c>
      <c r="C121" s="34" t="s">
        <v>6</v>
      </c>
      <c r="D121" s="106" t="s">
        <v>163</v>
      </c>
      <c r="E121" s="94"/>
      <c r="F121" s="29"/>
      <c r="G121" s="29"/>
      <c r="H121" s="16">
        <f>H122</f>
        <v>250000</v>
      </c>
      <c r="I121" s="16">
        <f>I122</f>
        <v>0</v>
      </c>
      <c r="J121" s="77"/>
      <c r="K121" s="22"/>
      <c r="L121" s="22"/>
      <c r="M121" s="22"/>
    </row>
    <row r="122" spans="1:13" ht="32.25" customHeight="1">
      <c r="A122" s="18" t="s">
        <v>83</v>
      </c>
      <c r="B122" s="34" t="s">
        <v>6</v>
      </c>
      <c r="C122" s="34" t="s">
        <v>6</v>
      </c>
      <c r="D122" s="106" t="s">
        <v>163</v>
      </c>
      <c r="E122" s="94" t="s">
        <v>84</v>
      </c>
      <c r="F122" s="29"/>
      <c r="G122" s="29"/>
      <c r="H122" s="16">
        <v>250000</v>
      </c>
      <c r="I122" s="83"/>
      <c r="J122" s="77"/>
      <c r="K122" s="22"/>
      <c r="L122" s="22"/>
      <c r="M122" s="22"/>
    </row>
    <row r="123" spans="1:13" ht="15.75" customHeight="1">
      <c r="A123" s="18" t="s">
        <v>32</v>
      </c>
      <c r="B123" s="34" t="s">
        <v>6</v>
      </c>
      <c r="C123" s="34" t="s">
        <v>6</v>
      </c>
      <c r="D123" s="106" t="s">
        <v>164</v>
      </c>
      <c r="E123" s="94"/>
      <c r="F123" s="29"/>
      <c r="G123" s="29"/>
      <c r="H123" s="16">
        <f>H124</f>
        <v>110000</v>
      </c>
      <c r="I123" s="16">
        <f>I124</f>
        <v>0</v>
      </c>
      <c r="J123" s="77"/>
      <c r="K123" s="22"/>
      <c r="L123" s="22"/>
      <c r="M123" s="22"/>
    </row>
    <row r="124" spans="1:13" ht="31.5" customHeight="1">
      <c r="A124" s="18" t="s">
        <v>83</v>
      </c>
      <c r="B124" s="34" t="s">
        <v>6</v>
      </c>
      <c r="C124" s="34" t="s">
        <v>6</v>
      </c>
      <c r="D124" s="106" t="s">
        <v>164</v>
      </c>
      <c r="E124" s="94" t="s">
        <v>84</v>
      </c>
      <c r="F124" s="29"/>
      <c r="G124" s="29"/>
      <c r="H124" s="16">
        <v>110000</v>
      </c>
      <c r="I124" s="14"/>
      <c r="J124" s="77"/>
      <c r="K124" s="22"/>
      <c r="L124" s="22"/>
      <c r="M124" s="22"/>
    </row>
    <row r="125" spans="1:13" ht="24" customHeight="1">
      <c r="A125" s="40" t="s">
        <v>14</v>
      </c>
      <c r="B125" s="27" t="s">
        <v>6</v>
      </c>
      <c r="C125" s="27" t="s">
        <v>9</v>
      </c>
      <c r="D125" s="104"/>
      <c r="E125" s="92"/>
      <c r="F125" s="27" t="e">
        <f>#REF!+#REF!+#REF!</f>
        <v>#REF!</v>
      </c>
      <c r="G125" s="27" t="e">
        <f>#REF!+#REF!+#REF!</f>
        <v>#REF!</v>
      </c>
      <c r="H125" s="17">
        <f>H126+H130+H135+H139</f>
        <v>3075000</v>
      </c>
      <c r="I125" s="17">
        <f>I126+I130+I135+I139</f>
        <v>21663.6</v>
      </c>
      <c r="J125" s="76">
        <f>I125*100/H125</f>
        <v>0.7045073170731707</v>
      </c>
      <c r="K125" s="22"/>
      <c r="L125" s="22"/>
      <c r="M125" s="22"/>
    </row>
    <row r="126" spans="1:13" s="12" customFormat="1" ht="15.75" customHeight="1">
      <c r="A126" s="125" t="s">
        <v>71</v>
      </c>
      <c r="B126" s="34" t="s">
        <v>6</v>
      </c>
      <c r="C126" s="34" t="s">
        <v>9</v>
      </c>
      <c r="D126" s="106" t="s">
        <v>158</v>
      </c>
      <c r="E126" s="94"/>
      <c r="F126" s="29"/>
      <c r="G126" s="29"/>
      <c r="H126" s="16">
        <f aca="true" t="shared" si="11" ref="H126:I128">H127</f>
        <v>1200000</v>
      </c>
      <c r="I126" s="16">
        <f t="shared" si="11"/>
        <v>0</v>
      </c>
      <c r="J126" s="29"/>
      <c r="K126" s="49"/>
      <c r="L126" s="49"/>
      <c r="M126" s="49"/>
    </row>
    <row r="127" spans="1:13" ht="15.75" customHeight="1">
      <c r="A127" s="28" t="s">
        <v>110</v>
      </c>
      <c r="B127" s="34" t="s">
        <v>6</v>
      </c>
      <c r="C127" s="34" t="s">
        <v>9</v>
      </c>
      <c r="D127" s="107" t="s">
        <v>159</v>
      </c>
      <c r="E127" s="94"/>
      <c r="F127" s="29">
        <f>'[1]главы'!H228</f>
        <v>362</v>
      </c>
      <c r="G127" s="29">
        <f>'[1]главы'!I228</f>
        <v>0</v>
      </c>
      <c r="H127" s="16">
        <f t="shared" si="11"/>
        <v>1200000</v>
      </c>
      <c r="I127" s="16">
        <f t="shared" si="11"/>
        <v>0</v>
      </c>
      <c r="J127" s="77"/>
      <c r="K127" s="22"/>
      <c r="L127" s="22"/>
      <c r="M127" s="22"/>
    </row>
    <row r="128" spans="1:13" ht="15.75" customHeight="1">
      <c r="A128" s="18" t="s">
        <v>160</v>
      </c>
      <c r="B128" s="34" t="s">
        <v>6</v>
      </c>
      <c r="C128" s="34" t="s">
        <v>9</v>
      </c>
      <c r="D128" s="106" t="s">
        <v>161</v>
      </c>
      <c r="E128" s="94"/>
      <c r="F128" s="29"/>
      <c r="G128" s="29"/>
      <c r="H128" s="16">
        <f t="shared" si="11"/>
        <v>1200000</v>
      </c>
      <c r="I128" s="16">
        <f t="shared" si="11"/>
        <v>0</v>
      </c>
      <c r="J128" s="77"/>
      <c r="K128" s="22"/>
      <c r="L128" s="22"/>
      <c r="M128" s="22"/>
    </row>
    <row r="129" spans="1:13" ht="30" customHeight="1">
      <c r="A129" s="18" t="s">
        <v>83</v>
      </c>
      <c r="B129" s="34" t="s">
        <v>6</v>
      </c>
      <c r="C129" s="34" t="s">
        <v>9</v>
      </c>
      <c r="D129" s="107" t="s">
        <v>161</v>
      </c>
      <c r="E129" s="94" t="s">
        <v>84</v>
      </c>
      <c r="F129" s="29"/>
      <c r="G129" s="29"/>
      <c r="H129" s="16">
        <v>1200000</v>
      </c>
      <c r="I129" s="16">
        <v>0</v>
      </c>
      <c r="J129" s="77"/>
      <c r="K129" s="22"/>
      <c r="L129" s="22"/>
      <c r="M129" s="22"/>
    </row>
    <row r="130" spans="1:13" s="116" customFormat="1" ht="15.75" customHeight="1">
      <c r="A130" s="125" t="s">
        <v>73</v>
      </c>
      <c r="B130" s="34" t="s">
        <v>6</v>
      </c>
      <c r="C130" s="34" t="s">
        <v>9</v>
      </c>
      <c r="D130" s="107" t="s">
        <v>165</v>
      </c>
      <c r="E130" s="94"/>
      <c r="F130" s="29"/>
      <c r="G130" s="29"/>
      <c r="H130" s="16">
        <f>H131</f>
        <v>1845000</v>
      </c>
      <c r="I130" s="16">
        <f>I131</f>
        <v>18463.6</v>
      </c>
      <c r="J130" s="77"/>
      <c r="K130" s="115"/>
      <c r="L130" s="115"/>
      <c r="M130" s="115"/>
    </row>
    <row r="131" spans="1:13" ht="15.75" customHeight="1">
      <c r="A131" s="18" t="s">
        <v>110</v>
      </c>
      <c r="B131" s="34" t="s">
        <v>6</v>
      </c>
      <c r="C131" s="34" t="s">
        <v>9</v>
      </c>
      <c r="D131" s="107" t="s">
        <v>166</v>
      </c>
      <c r="E131" s="94"/>
      <c r="F131" s="29"/>
      <c r="G131" s="29"/>
      <c r="H131" s="16">
        <f>H132</f>
        <v>1845000</v>
      </c>
      <c r="I131" s="16">
        <f>I132</f>
        <v>18463.6</v>
      </c>
      <c r="J131" s="77"/>
      <c r="K131" s="22"/>
      <c r="L131" s="22"/>
      <c r="M131" s="22"/>
    </row>
    <row r="132" spans="1:13" ht="15.75" customHeight="1">
      <c r="A132" s="18" t="s">
        <v>167</v>
      </c>
      <c r="B132" s="34" t="s">
        <v>6</v>
      </c>
      <c r="C132" s="34" t="s">
        <v>9</v>
      </c>
      <c r="D132" s="107" t="s">
        <v>168</v>
      </c>
      <c r="E132" s="94"/>
      <c r="F132" s="29"/>
      <c r="G132" s="29"/>
      <c r="H132" s="16">
        <f>H133+H134</f>
        <v>1845000</v>
      </c>
      <c r="I132" s="16">
        <f>I133+I134</f>
        <v>18463.6</v>
      </c>
      <c r="J132" s="77"/>
      <c r="K132" s="22"/>
      <c r="L132" s="22"/>
      <c r="M132" s="22"/>
    </row>
    <row r="133" spans="1:13" ht="35.25" customHeight="1">
      <c r="A133" s="18" t="s">
        <v>83</v>
      </c>
      <c r="B133" s="34" t="s">
        <v>6</v>
      </c>
      <c r="C133" s="34" t="s">
        <v>9</v>
      </c>
      <c r="D133" s="106" t="s">
        <v>168</v>
      </c>
      <c r="E133" s="94" t="s">
        <v>84</v>
      </c>
      <c r="F133" s="29" t="e">
        <f>#REF!+F136</f>
        <v>#REF!</v>
      </c>
      <c r="G133" s="29" t="e">
        <f>#REF!+G136</f>
        <v>#REF!</v>
      </c>
      <c r="H133" s="16">
        <v>1820000</v>
      </c>
      <c r="I133" s="16">
        <v>18463.6</v>
      </c>
      <c r="J133" s="77"/>
      <c r="K133" s="22"/>
      <c r="L133" s="22"/>
      <c r="M133" s="22"/>
    </row>
    <row r="134" spans="1:13" ht="15.75" customHeight="1">
      <c r="A134" s="18" t="s">
        <v>169</v>
      </c>
      <c r="B134" s="34" t="s">
        <v>6</v>
      </c>
      <c r="C134" s="34" t="s">
        <v>9</v>
      </c>
      <c r="D134" s="106" t="s">
        <v>168</v>
      </c>
      <c r="E134" s="94" t="s">
        <v>170</v>
      </c>
      <c r="F134" s="29"/>
      <c r="G134" s="29"/>
      <c r="H134" s="16">
        <v>25000</v>
      </c>
      <c r="I134" s="16"/>
      <c r="J134" s="77"/>
      <c r="K134" s="22"/>
      <c r="L134" s="22"/>
      <c r="M134" s="22"/>
    </row>
    <row r="135" spans="1:13" s="12" customFormat="1" ht="15.75" customHeight="1">
      <c r="A135" s="28" t="s">
        <v>171</v>
      </c>
      <c r="B135" s="34" t="s">
        <v>6</v>
      </c>
      <c r="C135" s="34" t="s">
        <v>9</v>
      </c>
      <c r="D135" s="106" t="s">
        <v>172</v>
      </c>
      <c r="E135" s="94"/>
      <c r="F135" s="29"/>
      <c r="G135" s="29"/>
      <c r="H135" s="16">
        <f aca="true" t="shared" si="12" ref="H135:I137">H136</f>
        <v>30000</v>
      </c>
      <c r="I135" s="16">
        <f t="shared" si="12"/>
        <v>3200</v>
      </c>
      <c r="J135" s="29"/>
      <c r="K135" s="49"/>
      <c r="L135" s="49"/>
      <c r="M135" s="49"/>
    </row>
    <row r="136" spans="1:13" ht="15.75" customHeight="1">
      <c r="A136" s="28" t="s">
        <v>110</v>
      </c>
      <c r="B136" s="34" t="s">
        <v>6</v>
      </c>
      <c r="C136" s="34" t="s">
        <v>9</v>
      </c>
      <c r="D136" s="106" t="s">
        <v>173</v>
      </c>
      <c r="E136" s="94"/>
      <c r="F136" s="29" t="e">
        <f>'[1]главы'!H237</f>
        <v>#REF!</v>
      </c>
      <c r="G136" s="29" t="e">
        <f>'[1]главы'!I237</f>
        <v>#REF!</v>
      </c>
      <c r="H136" s="16">
        <f t="shared" si="12"/>
        <v>30000</v>
      </c>
      <c r="I136" s="16">
        <f t="shared" si="12"/>
        <v>3200</v>
      </c>
      <c r="J136" s="77"/>
      <c r="K136" s="22"/>
      <c r="L136" s="22"/>
      <c r="M136" s="22"/>
    </row>
    <row r="137" spans="1:13" ht="15.75" customHeight="1">
      <c r="A137" s="18" t="s">
        <v>167</v>
      </c>
      <c r="B137" s="34" t="s">
        <v>6</v>
      </c>
      <c r="C137" s="34" t="s">
        <v>9</v>
      </c>
      <c r="D137" s="106" t="s">
        <v>174</v>
      </c>
      <c r="E137" s="94"/>
      <c r="F137" s="29"/>
      <c r="G137" s="29"/>
      <c r="H137" s="16">
        <f t="shared" si="12"/>
        <v>30000</v>
      </c>
      <c r="I137" s="16">
        <f t="shared" si="12"/>
        <v>3200</v>
      </c>
      <c r="J137" s="77"/>
      <c r="K137" s="22"/>
      <c r="L137" s="22"/>
      <c r="M137" s="22"/>
    </row>
    <row r="138" spans="1:13" ht="30" customHeight="1">
      <c r="A138" s="18" t="s">
        <v>83</v>
      </c>
      <c r="B138" s="34" t="s">
        <v>6</v>
      </c>
      <c r="C138" s="34" t="s">
        <v>9</v>
      </c>
      <c r="D138" s="106" t="s">
        <v>174</v>
      </c>
      <c r="E138" s="94" t="s">
        <v>84</v>
      </c>
      <c r="F138" s="29"/>
      <c r="G138" s="29"/>
      <c r="H138" s="16">
        <v>30000</v>
      </c>
      <c r="I138" s="16">
        <v>3200</v>
      </c>
      <c r="J138" s="77"/>
      <c r="K138" s="22"/>
      <c r="L138" s="22"/>
      <c r="M138" s="22"/>
    </row>
    <row r="139" spans="1:13" ht="15.75" customHeight="1" hidden="1">
      <c r="A139" s="18" t="s">
        <v>28</v>
      </c>
      <c r="B139" s="34" t="s">
        <v>6</v>
      </c>
      <c r="C139" s="34" t="s">
        <v>9</v>
      </c>
      <c r="D139" s="106" t="s">
        <v>155</v>
      </c>
      <c r="E139" s="94"/>
      <c r="F139" s="29"/>
      <c r="G139" s="29"/>
      <c r="H139" s="16">
        <f aca="true" t="shared" si="13" ref="H139:I141">H140</f>
        <v>0</v>
      </c>
      <c r="I139" s="16">
        <f t="shared" si="13"/>
        <v>0</v>
      </c>
      <c r="J139" s="77"/>
      <c r="K139" s="22"/>
      <c r="L139" s="22"/>
      <c r="M139" s="22"/>
    </row>
    <row r="140" spans="1:13" ht="15.75" customHeight="1" hidden="1">
      <c r="A140" s="18" t="s">
        <v>175</v>
      </c>
      <c r="B140" s="34" t="s">
        <v>6</v>
      </c>
      <c r="C140" s="34" t="s">
        <v>9</v>
      </c>
      <c r="D140" s="106" t="s">
        <v>176</v>
      </c>
      <c r="E140" s="94"/>
      <c r="F140" s="29"/>
      <c r="G140" s="29"/>
      <c r="H140" s="16">
        <f t="shared" si="13"/>
        <v>0</v>
      </c>
      <c r="I140" s="16">
        <f t="shared" si="13"/>
        <v>0</v>
      </c>
      <c r="J140" s="77"/>
      <c r="K140" s="22"/>
      <c r="L140" s="22"/>
      <c r="M140" s="22"/>
    </row>
    <row r="141" spans="1:13" ht="57.75" customHeight="1" hidden="1">
      <c r="A141" s="122" t="s">
        <v>177</v>
      </c>
      <c r="B141" s="34" t="s">
        <v>6</v>
      </c>
      <c r="C141" s="34" t="s">
        <v>9</v>
      </c>
      <c r="D141" s="106" t="s">
        <v>178</v>
      </c>
      <c r="E141" s="94"/>
      <c r="F141" s="67"/>
      <c r="G141" s="67"/>
      <c r="H141" s="16">
        <f t="shared" si="13"/>
        <v>0</v>
      </c>
      <c r="I141" s="16">
        <f t="shared" si="13"/>
        <v>0</v>
      </c>
      <c r="J141" s="77"/>
      <c r="K141" s="22"/>
      <c r="L141" s="22"/>
      <c r="M141" s="22"/>
    </row>
    <row r="142" spans="1:13" ht="15.75" customHeight="1" hidden="1">
      <c r="A142" s="18" t="s">
        <v>169</v>
      </c>
      <c r="B142" s="34" t="s">
        <v>6</v>
      </c>
      <c r="C142" s="34" t="s">
        <v>9</v>
      </c>
      <c r="D142" s="106" t="s">
        <v>178</v>
      </c>
      <c r="E142" s="94" t="s">
        <v>170</v>
      </c>
      <c r="F142" s="67"/>
      <c r="G142" s="67"/>
      <c r="H142" s="16"/>
      <c r="I142" s="83"/>
      <c r="J142" s="77"/>
      <c r="K142" s="22"/>
      <c r="L142" s="22"/>
      <c r="M142" s="22"/>
    </row>
    <row r="143" spans="1:13" ht="29.25" customHeight="1">
      <c r="A143" s="43" t="s">
        <v>179</v>
      </c>
      <c r="B143" s="41" t="s">
        <v>7</v>
      </c>
      <c r="C143" s="41" t="s">
        <v>33</v>
      </c>
      <c r="D143" s="108"/>
      <c r="E143" s="96"/>
      <c r="F143" s="41" t="e">
        <f>#REF!+#REF!+F149</f>
        <v>#REF!</v>
      </c>
      <c r="G143" s="41" t="e">
        <f>#REF!+#REF!+G149</f>
        <v>#REF!</v>
      </c>
      <c r="H143" s="59">
        <f>H144+H149</f>
        <v>1335000</v>
      </c>
      <c r="I143" s="59">
        <f>I144+I149</f>
        <v>116481.2</v>
      </c>
      <c r="J143" s="78">
        <f>I143*100/H143</f>
        <v>8.72518352059925</v>
      </c>
      <c r="K143" s="22"/>
      <c r="L143" s="22"/>
      <c r="M143" s="22"/>
    </row>
    <row r="144" spans="1:13" ht="25.5" customHeight="1">
      <c r="A144" s="20" t="s">
        <v>55</v>
      </c>
      <c r="B144" s="32" t="s">
        <v>7</v>
      </c>
      <c r="C144" s="32" t="s">
        <v>2</v>
      </c>
      <c r="D144" s="105"/>
      <c r="E144" s="93"/>
      <c r="F144" s="27"/>
      <c r="G144" s="27"/>
      <c r="H144" s="17">
        <f aca="true" t="shared" si="14" ref="H144:I147">H145</f>
        <v>540000</v>
      </c>
      <c r="I144" s="17">
        <f t="shared" si="14"/>
        <v>78935</v>
      </c>
      <c r="J144" s="76">
        <f>I144*100/H144</f>
        <v>14.617592592592592</v>
      </c>
      <c r="K144" s="22"/>
      <c r="L144" s="22"/>
      <c r="M144" s="22"/>
    </row>
    <row r="145" spans="1:13" s="8" customFormat="1" ht="16.5" customHeight="1">
      <c r="A145" s="50" t="s">
        <v>142</v>
      </c>
      <c r="B145" s="34" t="s">
        <v>7</v>
      </c>
      <c r="C145" s="34" t="s">
        <v>2</v>
      </c>
      <c r="D145" s="106" t="s">
        <v>143</v>
      </c>
      <c r="E145" s="94"/>
      <c r="F145" s="29"/>
      <c r="G145" s="29"/>
      <c r="H145" s="16">
        <f t="shared" si="14"/>
        <v>540000</v>
      </c>
      <c r="I145" s="16">
        <f t="shared" si="14"/>
        <v>78935</v>
      </c>
      <c r="J145" s="29"/>
      <c r="K145" s="35"/>
      <c r="L145" s="35"/>
      <c r="M145" s="35"/>
    </row>
    <row r="146" spans="1:13" s="116" customFormat="1" ht="18" customHeight="1">
      <c r="A146" s="28" t="s">
        <v>110</v>
      </c>
      <c r="B146" s="29" t="s">
        <v>7</v>
      </c>
      <c r="C146" s="29" t="s">
        <v>2</v>
      </c>
      <c r="D146" s="88" t="s">
        <v>144</v>
      </c>
      <c r="E146" s="87"/>
      <c r="F146" s="29"/>
      <c r="G146" s="29"/>
      <c r="H146" s="16">
        <f t="shared" si="14"/>
        <v>540000</v>
      </c>
      <c r="I146" s="16">
        <f t="shared" si="14"/>
        <v>78935</v>
      </c>
      <c r="J146" s="77"/>
      <c r="K146" s="115"/>
      <c r="L146" s="115"/>
      <c r="M146" s="115"/>
    </row>
    <row r="147" spans="1:13" ht="15.75" customHeight="1">
      <c r="A147" s="28" t="s">
        <v>180</v>
      </c>
      <c r="B147" s="29" t="s">
        <v>7</v>
      </c>
      <c r="C147" s="29" t="s">
        <v>2</v>
      </c>
      <c r="D147" s="88" t="s">
        <v>181</v>
      </c>
      <c r="E147" s="87"/>
      <c r="F147" s="29"/>
      <c r="G147" s="29"/>
      <c r="H147" s="16">
        <f t="shared" si="14"/>
        <v>540000</v>
      </c>
      <c r="I147" s="16">
        <f t="shared" si="14"/>
        <v>78935</v>
      </c>
      <c r="J147" s="77"/>
      <c r="K147" s="22"/>
      <c r="L147" s="22"/>
      <c r="M147" s="22"/>
    </row>
    <row r="148" spans="1:13" ht="31.5" customHeight="1">
      <c r="A148" s="18" t="s">
        <v>83</v>
      </c>
      <c r="B148" s="29" t="s">
        <v>7</v>
      </c>
      <c r="C148" s="29" t="s">
        <v>2</v>
      </c>
      <c r="D148" s="88" t="s">
        <v>181</v>
      </c>
      <c r="E148" s="87" t="s">
        <v>84</v>
      </c>
      <c r="F148" s="29"/>
      <c r="G148" s="29"/>
      <c r="H148" s="16">
        <v>540000</v>
      </c>
      <c r="I148" s="16">
        <v>78935</v>
      </c>
      <c r="J148" s="77"/>
      <c r="K148" s="22"/>
      <c r="L148" s="22"/>
      <c r="M148" s="22"/>
    </row>
    <row r="149" spans="1:13" ht="27" customHeight="1">
      <c r="A149" s="40" t="s">
        <v>182</v>
      </c>
      <c r="B149" s="27" t="s">
        <v>7</v>
      </c>
      <c r="C149" s="27" t="s">
        <v>5</v>
      </c>
      <c r="D149" s="104"/>
      <c r="E149" s="92"/>
      <c r="F149" s="27" t="e">
        <f>#REF!+#REF!</f>
        <v>#REF!</v>
      </c>
      <c r="G149" s="27" t="e">
        <f>#REF!+#REF!</f>
        <v>#REF!</v>
      </c>
      <c r="H149" s="17">
        <f>H150+H155+H162</f>
        <v>795000</v>
      </c>
      <c r="I149" s="17">
        <f>I150+I155+I162</f>
        <v>37546.2</v>
      </c>
      <c r="J149" s="76">
        <f>I149*100/H149</f>
        <v>4.722792452830188</v>
      </c>
      <c r="K149" s="22"/>
      <c r="L149" s="22"/>
      <c r="M149" s="22"/>
    </row>
    <row r="150" spans="1:13" s="116" customFormat="1" ht="16.5" customHeight="1">
      <c r="A150" s="33" t="s">
        <v>72</v>
      </c>
      <c r="B150" s="36" t="s">
        <v>7</v>
      </c>
      <c r="C150" s="36" t="s">
        <v>5</v>
      </c>
      <c r="D150" s="107" t="s">
        <v>158</v>
      </c>
      <c r="E150" s="95"/>
      <c r="F150" s="29"/>
      <c r="G150" s="29"/>
      <c r="H150" s="16">
        <f>H151</f>
        <v>10000</v>
      </c>
      <c r="I150" s="16">
        <f>I151</f>
        <v>8500</v>
      </c>
      <c r="J150" s="77"/>
      <c r="K150" s="115"/>
      <c r="L150" s="115"/>
      <c r="M150" s="115"/>
    </row>
    <row r="151" spans="1:13" ht="17.25" customHeight="1">
      <c r="A151" s="28" t="s">
        <v>110</v>
      </c>
      <c r="B151" s="36" t="s">
        <v>7</v>
      </c>
      <c r="C151" s="36" t="s">
        <v>5</v>
      </c>
      <c r="D151" s="107" t="s">
        <v>159</v>
      </c>
      <c r="E151" s="95"/>
      <c r="F151" s="29"/>
      <c r="G151" s="29"/>
      <c r="H151" s="16">
        <f>H152+H154</f>
        <v>10000</v>
      </c>
      <c r="I151" s="16">
        <f>I152+I154</f>
        <v>8500</v>
      </c>
      <c r="J151" s="77"/>
      <c r="K151" s="22"/>
      <c r="L151" s="22"/>
      <c r="M151" s="22"/>
    </row>
    <row r="152" spans="1:13" ht="17.25" customHeight="1">
      <c r="A152" s="18" t="s">
        <v>160</v>
      </c>
      <c r="B152" s="36" t="s">
        <v>7</v>
      </c>
      <c r="C152" s="36" t="s">
        <v>5</v>
      </c>
      <c r="D152" s="107" t="s">
        <v>161</v>
      </c>
      <c r="E152" s="95"/>
      <c r="F152" s="29"/>
      <c r="G152" s="29"/>
      <c r="H152" s="16">
        <f>H153</f>
        <v>10000</v>
      </c>
      <c r="I152" s="16">
        <f>I153</f>
        <v>8500</v>
      </c>
      <c r="J152" s="77"/>
      <c r="K152" s="22"/>
      <c r="L152" s="22"/>
      <c r="M152" s="22"/>
    </row>
    <row r="153" spans="1:13" ht="30.75" customHeight="1">
      <c r="A153" s="18" t="s">
        <v>83</v>
      </c>
      <c r="B153" s="36" t="s">
        <v>7</v>
      </c>
      <c r="C153" s="36" t="s">
        <v>5</v>
      </c>
      <c r="D153" s="107" t="s">
        <v>161</v>
      </c>
      <c r="E153" s="95" t="s">
        <v>84</v>
      </c>
      <c r="F153" s="29"/>
      <c r="G153" s="29"/>
      <c r="H153" s="16">
        <v>10000</v>
      </c>
      <c r="I153" s="14">
        <v>8500</v>
      </c>
      <c r="J153" s="77"/>
      <c r="K153" s="22"/>
      <c r="L153" s="22"/>
      <c r="M153" s="22"/>
    </row>
    <row r="154" spans="1:13" ht="0.75" customHeight="1" hidden="1">
      <c r="A154" s="42" t="s">
        <v>83</v>
      </c>
      <c r="B154" s="34" t="s">
        <v>7</v>
      </c>
      <c r="C154" s="34" t="s">
        <v>5</v>
      </c>
      <c r="D154" s="106" t="s">
        <v>183</v>
      </c>
      <c r="E154" s="94" t="s">
        <v>84</v>
      </c>
      <c r="F154" s="29"/>
      <c r="G154" s="29"/>
      <c r="H154" s="16"/>
      <c r="I154" s="16"/>
      <c r="J154" s="77"/>
      <c r="K154" s="22"/>
      <c r="L154" s="22"/>
      <c r="M154" s="22"/>
    </row>
    <row r="155" spans="1:13" s="12" customFormat="1" ht="15.75" customHeight="1">
      <c r="A155" s="125" t="s">
        <v>73</v>
      </c>
      <c r="B155" s="36" t="s">
        <v>7</v>
      </c>
      <c r="C155" s="36" t="s">
        <v>5</v>
      </c>
      <c r="D155" s="107" t="s">
        <v>165</v>
      </c>
      <c r="E155" s="94"/>
      <c r="F155" s="29"/>
      <c r="G155" s="29"/>
      <c r="H155" s="16">
        <f>H156</f>
        <v>395000</v>
      </c>
      <c r="I155" s="16">
        <f>I156</f>
        <v>9729.4</v>
      </c>
      <c r="J155" s="29"/>
      <c r="K155" s="49"/>
      <c r="L155" s="49"/>
      <c r="M155" s="49"/>
    </row>
    <row r="156" spans="1:13" ht="16.5" customHeight="1">
      <c r="A156" s="28" t="s">
        <v>110</v>
      </c>
      <c r="B156" s="34" t="s">
        <v>7</v>
      </c>
      <c r="C156" s="29" t="s">
        <v>5</v>
      </c>
      <c r="D156" s="106" t="s">
        <v>166</v>
      </c>
      <c r="E156" s="94"/>
      <c r="F156" s="29" t="e">
        <f>#REF!</f>
        <v>#REF!</v>
      </c>
      <c r="G156" s="29" t="e">
        <f>#REF!</f>
        <v>#REF!</v>
      </c>
      <c r="H156" s="16">
        <f>H160</f>
        <v>395000</v>
      </c>
      <c r="I156" s="16">
        <f>I160</f>
        <v>9729.4</v>
      </c>
      <c r="J156" s="77"/>
      <c r="K156" s="22"/>
      <c r="L156" s="22"/>
      <c r="M156" s="22"/>
    </row>
    <row r="157" spans="1:13" ht="2.25" customHeight="1" hidden="1">
      <c r="A157" s="33"/>
      <c r="B157" s="34"/>
      <c r="C157" s="34" t="s">
        <v>5</v>
      </c>
      <c r="D157" s="106"/>
      <c r="E157" s="94"/>
      <c r="F157" s="29"/>
      <c r="G157" s="29"/>
      <c r="H157" s="16"/>
      <c r="I157" s="16"/>
      <c r="J157" s="77"/>
      <c r="K157" s="22"/>
      <c r="L157" s="22"/>
      <c r="M157" s="22"/>
    </row>
    <row r="158" spans="1:13" ht="27" customHeight="1" hidden="1">
      <c r="A158" s="33"/>
      <c r="B158" s="34"/>
      <c r="C158" s="29" t="s">
        <v>5</v>
      </c>
      <c r="D158" s="106"/>
      <c r="E158" s="94"/>
      <c r="F158" s="29"/>
      <c r="G158" s="29"/>
      <c r="H158" s="16"/>
      <c r="I158" s="16"/>
      <c r="J158" s="77"/>
      <c r="K158" s="22"/>
      <c r="L158" s="22"/>
      <c r="M158" s="22"/>
    </row>
    <row r="159" spans="1:13" ht="15" hidden="1">
      <c r="A159" s="33"/>
      <c r="B159" s="29"/>
      <c r="C159" s="34" t="s">
        <v>5</v>
      </c>
      <c r="D159" s="88"/>
      <c r="E159" s="87"/>
      <c r="F159" s="29"/>
      <c r="G159" s="29"/>
      <c r="H159" s="16"/>
      <c r="I159" s="16"/>
      <c r="J159" s="77"/>
      <c r="K159" s="22"/>
      <c r="L159" s="22"/>
      <c r="M159" s="22"/>
    </row>
    <row r="160" spans="1:13" ht="15">
      <c r="A160" s="18" t="s">
        <v>184</v>
      </c>
      <c r="B160" s="34" t="s">
        <v>7</v>
      </c>
      <c r="C160" s="29" t="s">
        <v>5</v>
      </c>
      <c r="D160" s="106" t="s">
        <v>185</v>
      </c>
      <c r="E160" s="94"/>
      <c r="F160" s="29"/>
      <c r="G160" s="29"/>
      <c r="H160" s="16">
        <f>H161</f>
        <v>395000</v>
      </c>
      <c r="I160" s="16">
        <f>I161</f>
        <v>9729.4</v>
      </c>
      <c r="J160" s="77"/>
      <c r="K160" s="22"/>
      <c r="L160" s="22"/>
      <c r="M160" s="22"/>
    </row>
    <row r="161" spans="1:13" ht="30">
      <c r="A161" s="18" t="s">
        <v>83</v>
      </c>
      <c r="B161" s="34" t="s">
        <v>7</v>
      </c>
      <c r="C161" s="29" t="s">
        <v>5</v>
      </c>
      <c r="D161" s="106" t="s">
        <v>185</v>
      </c>
      <c r="E161" s="94" t="s">
        <v>84</v>
      </c>
      <c r="F161" s="29"/>
      <c r="G161" s="29"/>
      <c r="H161" s="16">
        <v>395000</v>
      </c>
      <c r="I161" s="14">
        <v>9729.4</v>
      </c>
      <c r="J161" s="77"/>
      <c r="K161" s="22"/>
      <c r="L161" s="22"/>
      <c r="M161" s="22"/>
    </row>
    <row r="162" spans="1:13" s="116" customFormat="1" ht="15.75" customHeight="1">
      <c r="A162" s="33" t="s">
        <v>74</v>
      </c>
      <c r="B162" s="36" t="s">
        <v>7</v>
      </c>
      <c r="C162" s="36" t="s">
        <v>5</v>
      </c>
      <c r="D162" s="107" t="s">
        <v>172</v>
      </c>
      <c r="E162" s="94"/>
      <c r="F162" s="29"/>
      <c r="G162" s="29"/>
      <c r="H162" s="16">
        <f aca="true" t="shared" si="15" ref="H162:I164">H163</f>
        <v>390000</v>
      </c>
      <c r="I162" s="16">
        <f t="shared" si="15"/>
        <v>19316.8</v>
      </c>
      <c r="J162" s="77"/>
      <c r="K162" s="115"/>
      <c r="L162" s="115"/>
      <c r="M162" s="115"/>
    </row>
    <row r="163" spans="1:13" ht="15" customHeight="1">
      <c r="A163" s="28" t="s">
        <v>110</v>
      </c>
      <c r="B163" s="34" t="s">
        <v>7</v>
      </c>
      <c r="C163" s="29" t="s">
        <v>5</v>
      </c>
      <c r="D163" s="106" t="s">
        <v>173</v>
      </c>
      <c r="E163" s="94"/>
      <c r="F163" s="29" t="e">
        <f>#REF!</f>
        <v>#REF!</v>
      </c>
      <c r="G163" s="29" t="e">
        <f>#REF!</f>
        <v>#REF!</v>
      </c>
      <c r="H163" s="16">
        <f t="shared" si="15"/>
        <v>390000</v>
      </c>
      <c r="I163" s="16">
        <f t="shared" si="15"/>
        <v>19316.8</v>
      </c>
      <c r="J163" s="77"/>
      <c r="K163" s="22"/>
      <c r="L163" s="22"/>
      <c r="M163" s="22"/>
    </row>
    <row r="164" spans="1:13" ht="15.75" customHeight="1">
      <c r="A164" s="18" t="s">
        <v>184</v>
      </c>
      <c r="B164" s="34" t="s">
        <v>7</v>
      </c>
      <c r="C164" s="29" t="s">
        <v>5</v>
      </c>
      <c r="D164" s="106" t="s">
        <v>186</v>
      </c>
      <c r="E164" s="94"/>
      <c r="F164" s="29"/>
      <c r="G164" s="29"/>
      <c r="H164" s="16">
        <f t="shared" si="15"/>
        <v>390000</v>
      </c>
      <c r="I164" s="16">
        <f t="shared" si="15"/>
        <v>19316.8</v>
      </c>
      <c r="J164" s="77"/>
      <c r="K164" s="22"/>
      <c r="L164" s="22"/>
      <c r="M164" s="22"/>
    </row>
    <row r="165" spans="1:13" ht="30" customHeight="1">
      <c r="A165" s="18" t="s">
        <v>83</v>
      </c>
      <c r="B165" s="34" t="s">
        <v>7</v>
      </c>
      <c r="C165" s="29" t="s">
        <v>5</v>
      </c>
      <c r="D165" s="106" t="s">
        <v>186</v>
      </c>
      <c r="E165" s="94" t="s">
        <v>84</v>
      </c>
      <c r="F165" s="29"/>
      <c r="G165" s="29"/>
      <c r="H165" s="16">
        <v>390000</v>
      </c>
      <c r="I165" s="14">
        <v>19316.8</v>
      </c>
      <c r="J165" s="77"/>
      <c r="K165" s="22"/>
      <c r="L165" s="22"/>
      <c r="M165" s="22"/>
    </row>
    <row r="166" spans="1:13" ht="24" customHeight="1">
      <c r="A166" s="43" t="s">
        <v>15</v>
      </c>
      <c r="B166" s="41" t="s">
        <v>10</v>
      </c>
      <c r="C166" s="41" t="s">
        <v>33</v>
      </c>
      <c r="D166" s="108"/>
      <c r="E166" s="96"/>
      <c r="F166" s="41" t="e">
        <f>#REF!+#REF!+F167+#REF!+#REF!</f>
        <v>#REF!</v>
      </c>
      <c r="G166" s="41" t="e">
        <f>#REF!+#REF!+G167+#REF!+#REF!</f>
        <v>#REF!</v>
      </c>
      <c r="H166" s="59">
        <f>H167+H181</f>
        <v>3352000</v>
      </c>
      <c r="I166" s="59">
        <f>I167+I181</f>
        <v>635583.35</v>
      </c>
      <c r="J166" s="78">
        <f>I166*100/H166</f>
        <v>18.961317124105012</v>
      </c>
      <c r="K166" s="22"/>
      <c r="L166" s="22"/>
      <c r="M166" s="22"/>
    </row>
    <row r="167" spans="1:13" ht="18" customHeight="1">
      <c r="A167" s="40" t="s">
        <v>1</v>
      </c>
      <c r="B167" s="27" t="s">
        <v>10</v>
      </c>
      <c r="C167" s="27" t="s">
        <v>4</v>
      </c>
      <c r="D167" s="104"/>
      <c r="E167" s="92"/>
      <c r="F167" s="27" t="e">
        <f>#REF!+#REF!+#REF!</f>
        <v>#REF!</v>
      </c>
      <c r="G167" s="27" t="e">
        <f>#REF!+#REF!+#REF!</f>
        <v>#REF!</v>
      </c>
      <c r="H167" s="17">
        <f>H168+H172+H176</f>
        <v>2549000</v>
      </c>
      <c r="I167" s="17">
        <f>I168+I172+I176</f>
        <v>499390</v>
      </c>
      <c r="J167" s="76">
        <f>I167*100/H167</f>
        <v>19.591604550804238</v>
      </c>
      <c r="K167" s="22"/>
      <c r="L167" s="22"/>
      <c r="M167" s="22"/>
    </row>
    <row r="168" spans="1:13" ht="16.5" customHeight="1">
      <c r="A168" s="42" t="s">
        <v>142</v>
      </c>
      <c r="B168" s="34" t="s">
        <v>10</v>
      </c>
      <c r="C168" s="34" t="s">
        <v>4</v>
      </c>
      <c r="D168" s="106" t="s">
        <v>143</v>
      </c>
      <c r="E168" s="94"/>
      <c r="F168" s="29"/>
      <c r="G168" s="29"/>
      <c r="H168" s="16">
        <f aca="true" t="shared" si="16" ref="H168:I170">H169</f>
        <v>24000</v>
      </c>
      <c r="I168" s="16">
        <f t="shared" si="16"/>
        <v>18000</v>
      </c>
      <c r="J168" s="77"/>
      <c r="K168" s="22"/>
      <c r="L168" s="22"/>
      <c r="M168" s="22"/>
    </row>
    <row r="169" spans="1:13" s="12" customFormat="1" ht="15.75" customHeight="1">
      <c r="A169" s="38" t="s">
        <v>175</v>
      </c>
      <c r="B169" s="34" t="s">
        <v>10</v>
      </c>
      <c r="C169" s="34" t="s">
        <v>4</v>
      </c>
      <c r="D169" s="106" t="s">
        <v>187</v>
      </c>
      <c r="E169" s="94"/>
      <c r="F169" s="29"/>
      <c r="G169" s="29"/>
      <c r="H169" s="16">
        <f t="shared" si="16"/>
        <v>24000</v>
      </c>
      <c r="I169" s="16">
        <f t="shared" si="16"/>
        <v>18000</v>
      </c>
      <c r="J169" s="29"/>
      <c r="K169" s="49"/>
      <c r="L169" s="49"/>
      <c r="M169" s="49"/>
    </row>
    <row r="170" spans="1:13" ht="15.75" customHeight="1">
      <c r="A170" s="18" t="s">
        <v>188</v>
      </c>
      <c r="B170" s="34" t="s">
        <v>10</v>
      </c>
      <c r="C170" s="34" t="s">
        <v>4</v>
      </c>
      <c r="D170" s="106" t="s">
        <v>189</v>
      </c>
      <c r="E170" s="87"/>
      <c r="F170" s="29">
        <f>'[1]главы'!H576</f>
        <v>14093</v>
      </c>
      <c r="G170" s="29">
        <f>'[1]главы'!I576</f>
        <v>0</v>
      </c>
      <c r="H170" s="16">
        <f t="shared" si="16"/>
        <v>24000</v>
      </c>
      <c r="I170" s="16">
        <f t="shared" si="16"/>
        <v>18000</v>
      </c>
      <c r="J170" s="77"/>
      <c r="K170" s="22"/>
      <c r="L170" s="22"/>
      <c r="M170" s="22"/>
    </row>
    <row r="171" spans="1:13" ht="15.75" customHeight="1">
      <c r="A171" s="18" t="s">
        <v>169</v>
      </c>
      <c r="B171" s="34" t="s">
        <v>10</v>
      </c>
      <c r="C171" s="34" t="s">
        <v>4</v>
      </c>
      <c r="D171" s="106" t="s">
        <v>189</v>
      </c>
      <c r="E171" s="87" t="s">
        <v>170</v>
      </c>
      <c r="F171" s="29"/>
      <c r="G171" s="29"/>
      <c r="H171" s="16">
        <v>24000</v>
      </c>
      <c r="I171" s="16">
        <v>18000</v>
      </c>
      <c r="J171" s="77"/>
      <c r="K171" s="22"/>
      <c r="L171" s="22"/>
      <c r="M171" s="22"/>
    </row>
    <row r="172" spans="1:13" ht="15.75" customHeight="1">
      <c r="A172" s="18" t="s">
        <v>72</v>
      </c>
      <c r="B172" s="34" t="s">
        <v>10</v>
      </c>
      <c r="C172" s="34" t="s">
        <v>4</v>
      </c>
      <c r="D172" s="106" t="s">
        <v>158</v>
      </c>
      <c r="E172" s="87"/>
      <c r="F172" s="29"/>
      <c r="G172" s="29"/>
      <c r="H172" s="16">
        <f aca="true" t="shared" si="17" ref="H172:I174">H173</f>
        <v>325000</v>
      </c>
      <c r="I172" s="16">
        <f t="shared" si="17"/>
        <v>48500</v>
      </c>
      <c r="J172" s="77"/>
      <c r="K172" s="22"/>
      <c r="L172" s="22"/>
      <c r="M172" s="22"/>
    </row>
    <row r="173" spans="1:13" ht="15.75" customHeight="1">
      <c r="A173" s="18" t="s">
        <v>175</v>
      </c>
      <c r="B173" s="52" t="s">
        <v>10</v>
      </c>
      <c r="C173" s="52" t="s">
        <v>4</v>
      </c>
      <c r="D173" s="110" t="s">
        <v>190</v>
      </c>
      <c r="E173" s="98"/>
      <c r="F173" s="51"/>
      <c r="G173" s="51"/>
      <c r="H173" s="60">
        <f t="shared" si="17"/>
        <v>325000</v>
      </c>
      <c r="I173" s="60">
        <f t="shared" si="17"/>
        <v>48500</v>
      </c>
      <c r="J173" s="77"/>
      <c r="K173" s="22"/>
      <c r="L173" s="22"/>
      <c r="M173" s="22"/>
    </row>
    <row r="174" spans="1:13" ht="15.75" customHeight="1">
      <c r="A174" s="18" t="s">
        <v>162</v>
      </c>
      <c r="B174" s="34" t="s">
        <v>10</v>
      </c>
      <c r="C174" s="34" t="s">
        <v>4</v>
      </c>
      <c r="D174" s="106" t="s">
        <v>191</v>
      </c>
      <c r="E174" s="94"/>
      <c r="F174" s="29"/>
      <c r="G174" s="29"/>
      <c r="H174" s="16">
        <f t="shared" si="17"/>
        <v>325000</v>
      </c>
      <c r="I174" s="16">
        <f t="shared" si="17"/>
        <v>48500</v>
      </c>
      <c r="J174" s="77"/>
      <c r="K174" s="22"/>
      <c r="L174" s="22"/>
      <c r="M174" s="22"/>
    </row>
    <row r="175" spans="1:13" ht="15.75" customHeight="1">
      <c r="A175" s="18" t="s">
        <v>169</v>
      </c>
      <c r="B175" s="34" t="s">
        <v>10</v>
      </c>
      <c r="C175" s="34" t="s">
        <v>4</v>
      </c>
      <c r="D175" s="106" t="s">
        <v>191</v>
      </c>
      <c r="E175" s="94" t="s">
        <v>170</v>
      </c>
      <c r="F175" s="29"/>
      <c r="G175" s="29"/>
      <c r="H175" s="16">
        <v>325000</v>
      </c>
      <c r="I175" s="16">
        <v>48500</v>
      </c>
      <c r="J175" s="77"/>
      <c r="K175" s="22"/>
      <c r="L175" s="22"/>
      <c r="M175" s="22"/>
    </row>
    <row r="176" spans="1:13" s="116" customFormat="1" ht="15.75" customHeight="1">
      <c r="A176" s="33" t="s">
        <v>73</v>
      </c>
      <c r="B176" s="34" t="s">
        <v>10</v>
      </c>
      <c r="C176" s="34" t="s">
        <v>4</v>
      </c>
      <c r="D176" s="106" t="s">
        <v>165</v>
      </c>
      <c r="E176" s="94"/>
      <c r="F176" s="29"/>
      <c r="G176" s="29"/>
      <c r="H176" s="16">
        <f>H177</f>
        <v>2200000</v>
      </c>
      <c r="I176" s="16">
        <f>I177</f>
        <v>432890</v>
      </c>
      <c r="J176" s="77"/>
      <c r="K176" s="115"/>
      <c r="L176" s="115"/>
      <c r="M176" s="115"/>
    </row>
    <row r="177" spans="1:13" ht="15.75" customHeight="1">
      <c r="A177" s="18" t="s">
        <v>175</v>
      </c>
      <c r="B177" s="34" t="s">
        <v>10</v>
      </c>
      <c r="C177" s="34" t="s">
        <v>4</v>
      </c>
      <c r="D177" s="106" t="s">
        <v>192</v>
      </c>
      <c r="E177" s="94"/>
      <c r="F177" s="29" t="e">
        <f>'[1]главы'!H582</f>
        <v>#REF!</v>
      </c>
      <c r="G177" s="29" t="e">
        <f>'[1]главы'!I582</f>
        <v>#REF!</v>
      </c>
      <c r="H177" s="16">
        <f>H178</f>
        <v>2200000</v>
      </c>
      <c r="I177" s="16">
        <f>I178</f>
        <v>432890</v>
      </c>
      <c r="J177" s="77"/>
      <c r="K177" s="22"/>
      <c r="L177" s="22"/>
      <c r="M177" s="22"/>
    </row>
    <row r="178" spans="1:13" ht="15.75" customHeight="1">
      <c r="A178" s="18" t="s">
        <v>162</v>
      </c>
      <c r="B178" s="34" t="s">
        <v>10</v>
      </c>
      <c r="C178" s="34" t="s">
        <v>4</v>
      </c>
      <c r="D178" s="106" t="s">
        <v>193</v>
      </c>
      <c r="E178" s="94"/>
      <c r="F178" s="29"/>
      <c r="G178" s="29"/>
      <c r="H178" s="16">
        <f>H179+H180</f>
        <v>2200000</v>
      </c>
      <c r="I178" s="16">
        <f>I179+I180</f>
        <v>432890</v>
      </c>
      <c r="J178" s="77"/>
      <c r="K178" s="22"/>
      <c r="L178" s="22"/>
      <c r="M178" s="22"/>
    </row>
    <row r="179" spans="1:13" ht="32.25" customHeight="1">
      <c r="A179" s="18" t="s">
        <v>83</v>
      </c>
      <c r="B179" s="34" t="s">
        <v>10</v>
      </c>
      <c r="C179" s="34" t="s">
        <v>4</v>
      </c>
      <c r="D179" s="106" t="s">
        <v>193</v>
      </c>
      <c r="E179" s="94" t="s">
        <v>84</v>
      </c>
      <c r="F179" s="29"/>
      <c r="G179" s="29"/>
      <c r="H179" s="16">
        <v>2188000</v>
      </c>
      <c r="I179" s="16">
        <v>430000</v>
      </c>
      <c r="J179" s="77"/>
      <c r="K179" s="22"/>
      <c r="L179" s="22"/>
      <c r="M179" s="22"/>
    </row>
    <row r="180" spans="1:13" ht="15.75" customHeight="1">
      <c r="A180" s="19" t="s">
        <v>169</v>
      </c>
      <c r="B180" s="52" t="s">
        <v>10</v>
      </c>
      <c r="C180" s="52" t="s">
        <v>4</v>
      </c>
      <c r="D180" s="110" t="s">
        <v>193</v>
      </c>
      <c r="E180" s="98" t="s">
        <v>170</v>
      </c>
      <c r="F180" s="51"/>
      <c r="G180" s="51"/>
      <c r="H180" s="60">
        <v>12000</v>
      </c>
      <c r="I180" s="14">
        <v>2890</v>
      </c>
      <c r="J180" s="77"/>
      <c r="K180" s="22"/>
      <c r="L180" s="22"/>
      <c r="M180" s="22"/>
    </row>
    <row r="181" spans="1:13" ht="19.5" customHeight="1">
      <c r="A181" s="20" t="s">
        <v>49</v>
      </c>
      <c r="B181" s="27" t="s">
        <v>10</v>
      </c>
      <c r="C181" s="27" t="s">
        <v>5</v>
      </c>
      <c r="D181" s="104"/>
      <c r="E181" s="92"/>
      <c r="F181" s="27"/>
      <c r="G181" s="27"/>
      <c r="H181" s="61">
        <f aca="true" t="shared" si="18" ref="H181:I183">H182</f>
        <v>803000</v>
      </c>
      <c r="I181" s="61">
        <f t="shared" si="18"/>
        <v>136193.35</v>
      </c>
      <c r="J181" s="76">
        <f>I181*100/H181</f>
        <v>16.960566625155668</v>
      </c>
      <c r="K181" s="22"/>
      <c r="L181" s="22"/>
      <c r="M181" s="22"/>
    </row>
    <row r="182" spans="1:13" s="12" customFormat="1" ht="19.5" customHeight="1">
      <c r="A182" s="18" t="s">
        <v>28</v>
      </c>
      <c r="B182" s="34" t="s">
        <v>10</v>
      </c>
      <c r="C182" s="94" t="s">
        <v>5</v>
      </c>
      <c r="D182" s="106" t="s">
        <v>155</v>
      </c>
      <c r="E182" s="87"/>
      <c r="F182" s="29"/>
      <c r="G182" s="29"/>
      <c r="H182" s="60">
        <f t="shared" si="18"/>
        <v>803000</v>
      </c>
      <c r="I182" s="60">
        <f t="shared" si="18"/>
        <v>136193.35</v>
      </c>
      <c r="J182" s="29"/>
      <c r="K182" s="49"/>
      <c r="L182" s="49"/>
      <c r="M182" s="49"/>
    </row>
    <row r="183" spans="1:13" s="12" customFormat="1" ht="19.5" customHeight="1">
      <c r="A183" s="18" t="s">
        <v>175</v>
      </c>
      <c r="B183" s="34" t="s">
        <v>10</v>
      </c>
      <c r="C183" s="94" t="s">
        <v>5</v>
      </c>
      <c r="D183" s="106" t="s">
        <v>176</v>
      </c>
      <c r="E183" s="87"/>
      <c r="F183" s="29"/>
      <c r="G183" s="29"/>
      <c r="H183" s="60">
        <f t="shared" si="18"/>
        <v>803000</v>
      </c>
      <c r="I183" s="60">
        <f t="shared" si="18"/>
        <v>136193.35</v>
      </c>
      <c r="J183" s="29"/>
      <c r="K183" s="49"/>
      <c r="L183" s="49"/>
      <c r="M183" s="49"/>
    </row>
    <row r="184" spans="1:13" s="116" customFormat="1" ht="46.5" customHeight="1">
      <c r="A184" s="18" t="s">
        <v>194</v>
      </c>
      <c r="B184" s="29" t="s">
        <v>10</v>
      </c>
      <c r="C184" s="29" t="s">
        <v>5</v>
      </c>
      <c r="D184" s="88" t="s">
        <v>195</v>
      </c>
      <c r="E184" s="87"/>
      <c r="F184" s="29"/>
      <c r="G184" s="29"/>
      <c r="H184" s="60">
        <f>H185+H186</f>
        <v>803000</v>
      </c>
      <c r="I184" s="60">
        <f>I185+I186</f>
        <v>136193.35</v>
      </c>
      <c r="J184" s="77"/>
      <c r="K184" s="115"/>
      <c r="L184" s="115"/>
      <c r="M184" s="115"/>
    </row>
    <row r="185" spans="1:13" ht="32.25" customHeight="1">
      <c r="A185" s="18" t="s">
        <v>83</v>
      </c>
      <c r="B185" s="29" t="s">
        <v>10</v>
      </c>
      <c r="C185" s="29" t="s">
        <v>5</v>
      </c>
      <c r="D185" s="88" t="s">
        <v>195</v>
      </c>
      <c r="E185" s="87" t="s">
        <v>84</v>
      </c>
      <c r="F185" s="29"/>
      <c r="G185" s="29"/>
      <c r="H185" s="60">
        <v>8608</v>
      </c>
      <c r="I185" s="60">
        <v>2276.59</v>
      </c>
      <c r="J185" s="77"/>
      <c r="K185" s="22"/>
      <c r="L185" s="22"/>
      <c r="M185" s="22"/>
    </row>
    <row r="186" spans="1:13" ht="15.75" customHeight="1">
      <c r="A186" s="18" t="s">
        <v>169</v>
      </c>
      <c r="B186" s="29" t="s">
        <v>10</v>
      </c>
      <c r="C186" s="29" t="s">
        <v>5</v>
      </c>
      <c r="D186" s="88" t="s">
        <v>195</v>
      </c>
      <c r="E186" s="87" t="s">
        <v>170</v>
      </c>
      <c r="F186" s="29"/>
      <c r="G186" s="29"/>
      <c r="H186" s="60">
        <v>794392</v>
      </c>
      <c r="I186" s="14">
        <v>133916.76</v>
      </c>
      <c r="J186" s="77"/>
      <c r="K186" s="22"/>
      <c r="L186" s="22"/>
      <c r="M186" s="22"/>
    </row>
    <row r="187" spans="1:13" ht="21.75" customHeight="1">
      <c r="A187" s="53" t="s">
        <v>47</v>
      </c>
      <c r="B187" s="41" t="s">
        <v>41</v>
      </c>
      <c r="C187" s="41" t="s">
        <v>33</v>
      </c>
      <c r="D187" s="108"/>
      <c r="E187" s="96"/>
      <c r="F187" s="41"/>
      <c r="G187" s="41"/>
      <c r="H187" s="62">
        <f aca="true" t="shared" si="19" ref="H187:I191">H188</f>
        <v>30000</v>
      </c>
      <c r="I187" s="62">
        <f t="shared" si="19"/>
        <v>2937.6</v>
      </c>
      <c r="J187" s="78">
        <f>I187*100/H187</f>
        <v>9.792</v>
      </c>
      <c r="K187" s="22"/>
      <c r="L187" s="22"/>
      <c r="M187" s="22"/>
    </row>
    <row r="188" spans="1:13" s="8" customFormat="1" ht="15.75" customHeight="1">
      <c r="A188" s="18" t="s">
        <v>196</v>
      </c>
      <c r="B188" s="29" t="s">
        <v>41</v>
      </c>
      <c r="C188" s="29" t="s">
        <v>3</v>
      </c>
      <c r="D188" s="88"/>
      <c r="E188" s="87"/>
      <c r="F188" s="29"/>
      <c r="G188" s="29"/>
      <c r="H188" s="16">
        <f t="shared" si="19"/>
        <v>30000</v>
      </c>
      <c r="I188" s="16">
        <f t="shared" si="19"/>
        <v>2937.6</v>
      </c>
      <c r="J188" s="29"/>
      <c r="K188" s="35"/>
      <c r="L188" s="35"/>
      <c r="M188" s="35"/>
    </row>
    <row r="189" spans="1:13" s="12" customFormat="1" ht="15.75" customHeight="1">
      <c r="A189" s="38" t="s">
        <v>69</v>
      </c>
      <c r="B189" s="29" t="s">
        <v>41</v>
      </c>
      <c r="C189" s="29" t="s">
        <v>3</v>
      </c>
      <c r="D189" s="88" t="s">
        <v>172</v>
      </c>
      <c r="E189" s="87"/>
      <c r="F189" s="29"/>
      <c r="G189" s="29"/>
      <c r="H189" s="16">
        <f t="shared" si="19"/>
        <v>30000</v>
      </c>
      <c r="I189" s="16">
        <f t="shared" si="19"/>
        <v>2937.6</v>
      </c>
      <c r="J189" s="29"/>
      <c r="K189" s="49"/>
      <c r="L189" s="49"/>
      <c r="M189" s="49"/>
    </row>
    <row r="190" spans="1:13" s="8" customFormat="1" ht="15.75" customHeight="1">
      <c r="A190" s="28" t="s">
        <v>110</v>
      </c>
      <c r="B190" s="29" t="s">
        <v>41</v>
      </c>
      <c r="C190" s="29" t="s">
        <v>3</v>
      </c>
      <c r="D190" s="88" t="s">
        <v>173</v>
      </c>
      <c r="E190" s="87"/>
      <c r="F190" s="29"/>
      <c r="G190" s="29"/>
      <c r="H190" s="16">
        <f t="shared" si="19"/>
        <v>30000</v>
      </c>
      <c r="I190" s="16">
        <f t="shared" si="19"/>
        <v>2937.6</v>
      </c>
      <c r="J190" s="29"/>
      <c r="K190" s="35"/>
      <c r="L190" s="35"/>
      <c r="M190" s="35"/>
    </row>
    <row r="191" spans="1:13" s="8" customFormat="1" ht="15.75" customHeight="1">
      <c r="A191" s="18" t="s">
        <v>197</v>
      </c>
      <c r="B191" s="29" t="s">
        <v>41</v>
      </c>
      <c r="C191" s="29" t="s">
        <v>3</v>
      </c>
      <c r="D191" s="88" t="s">
        <v>198</v>
      </c>
      <c r="E191" s="87"/>
      <c r="F191" s="29"/>
      <c r="G191" s="29"/>
      <c r="H191" s="16">
        <f t="shared" si="19"/>
        <v>30000</v>
      </c>
      <c r="I191" s="16">
        <f t="shared" si="19"/>
        <v>2937.6</v>
      </c>
      <c r="J191" s="29"/>
      <c r="K191" s="35"/>
      <c r="L191" s="35"/>
      <c r="M191" s="35"/>
    </row>
    <row r="192" spans="1:13" s="8" customFormat="1" ht="33" customHeight="1" thickBot="1">
      <c r="A192" s="11" t="s">
        <v>83</v>
      </c>
      <c r="B192" s="51" t="s">
        <v>41</v>
      </c>
      <c r="C192" s="51" t="s">
        <v>3</v>
      </c>
      <c r="D192" s="109" t="s">
        <v>198</v>
      </c>
      <c r="E192" s="97" t="s">
        <v>84</v>
      </c>
      <c r="F192" s="51"/>
      <c r="G192" s="51"/>
      <c r="H192" s="60">
        <v>30000</v>
      </c>
      <c r="I192" s="15">
        <v>2937.6</v>
      </c>
      <c r="J192" s="51"/>
      <c r="K192" s="35"/>
      <c r="L192" s="35"/>
      <c r="M192" s="35"/>
    </row>
    <row r="193" spans="1:13" ht="24.75" customHeight="1" thickBot="1">
      <c r="A193" s="54" t="s">
        <v>16</v>
      </c>
      <c r="B193" s="55"/>
      <c r="C193" s="55"/>
      <c r="D193" s="111"/>
      <c r="E193" s="99"/>
      <c r="F193" s="55" t="e">
        <f>#REF!+F166+#REF!+F143+F104+#REF!+#REF!+F79+F65+F12</f>
        <v>#REF!</v>
      </c>
      <c r="G193" s="55" t="e">
        <f>#REF!+G166+#REF!+G143+G104+#REF!+#REF!+G79+G65+G12</f>
        <v>#REF!</v>
      </c>
      <c r="H193" s="57">
        <f>H12+H65+H79+H92+H104+H143+H166+H187</f>
        <v>115842566.28999999</v>
      </c>
      <c r="I193" s="57">
        <f>I12+I65+I79+I92+I104+I143+I166+I187</f>
        <v>22271002.650000002</v>
      </c>
      <c r="J193" s="80">
        <f>I193*100/H193</f>
        <v>19.225232454059096</v>
      </c>
      <c r="K193" s="56"/>
      <c r="L193" s="22"/>
      <c r="M193" s="22"/>
    </row>
    <row r="194" spans="2:11" ht="15">
      <c r="B194" s="3"/>
      <c r="C194" s="3"/>
      <c r="D194" s="112"/>
      <c r="E194" s="4"/>
      <c r="F194" s="5"/>
      <c r="G194" s="5"/>
      <c r="H194" s="63"/>
      <c r="K194" s="10"/>
    </row>
    <row r="195" spans="1:10" ht="21" customHeight="1">
      <c r="A195" s="6" t="s">
        <v>201</v>
      </c>
      <c r="B195" s="9"/>
      <c r="C195" s="9"/>
      <c r="D195" s="113"/>
      <c r="E195" s="100"/>
      <c r="F195" s="9"/>
      <c r="G195" s="9"/>
      <c r="H195" s="64"/>
      <c r="J195" s="82"/>
    </row>
    <row r="196" spans="1:8" ht="15" customHeight="1" hidden="1">
      <c r="A196" s="9"/>
      <c r="B196" s="9"/>
      <c r="C196" s="9"/>
      <c r="D196" s="113"/>
      <c r="E196" s="100"/>
      <c r="F196" s="9"/>
      <c r="G196" s="9"/>
      <c r="H196" s="64"/>
    </row>
    <row r="197" spans="1:8" ht="18">
      <c r="A197" s="6"/>
      <c r="B197" s="6"/>
      <c r="C197" s="6"/>
      <c r="D197" s="113"/>
      <c r="E197" s="117"/>
      <c r="F197" s="7"/>
      <c r="G197" s="7"/>
      <c r="H197" s="65"/>
    </row>
    <row r="198" spans="1:8" ht="18">
      <c r="A198" s="142"/>
      <c r="B198" s="142"/>
      <c r="C198" s="142"/>
      <c r="D198" s="142"/>
      <c r="E198" s="142"/>
      <c r="F198" s="142"/>
      <c r="G198" s="142"/>
      <c r="H198" s="142"/>
    </row>
    <row r="199" spans="1:8" ht="15">
      <c r="A199" s="2"/>
      <c r="B199" s="2"/>
      <c r="C199" s="2"/>
      <c r="D199" s="114" t="s">
        <v>57</v>
      </c>
      <c r="E199" s="118"/>
      <c r="F199" s="84"/>
      <c r="G199" s="84"/>
      <c r="H199" s="85">
        <f>I12*100/I193</f>
        <v>38.47396852606453</v>
      </c>
    </row>
    <row r="200" spans="1:8" ht="15">
      <c r="A200" s="2"/>
      <c r="B200" s="2"/>
      <c r="C200" s="2"/>
      <c r="D200" s="114" t="s">
        <v>58</v>
      </c>
      <c r="E200" s="118"/>
      <c r="F200" s="84"/>
      <c r="G200" s="84"/>
      <c r="H200" s="85">
        <f>I65*100/I193</f>
        <v>0</v>
      </c>
    </row>
    <row r="201" spans="1:8" ht="15">
      <c r="A201" s="2"/>
      <c r="B201" s="2"/>
      <c r="C201" s="2"/>
      <c r="D201" s="114" t="s">
        <v>64</v>
      </c>
      <c r="E201" s="118"/>
      <c r="F201" s="84"/>
      <c r="G201" s="84"/>
      <c r="H201" s="86">
        <f>I79*100/I193</f>
        <v>17.31883925755808</v>
      </c>
    </row>
    <row r="202" spans="1:8" ht="15">
      <c r="A202" s="2"/>
      <c r="B202" s="2"/>
      <c r="C202" s="2"/>
      <c r="D202" s="114" t="s">
        <v>59</v>
      </c>
      <c r="E202" s="126">
        <f>I92*100/I193</f>
        <v>0.08755780018732115</v>
      </c>
      <c r="F202" s="126"/>
      <c r="G202" s="126"/>
      <c r="H202" s="126"/>
    </row>
    <row r="203" spans="3:8" ht="15">
      <c r="C203" s="2"/>
      <c r="D203" s="114" t="s">
        <v>60</v>
      </c>
      <c r="E203" s="118"/>
      <c r="F203" s="84"/>
      <c r="G203" s="84"/>
      <c r="H203" s="86">
        <f>I104*100/I193</f>
        <v>40.72956634487221</v>
      </c>
    </row>
    <row r="204" spans="3:8" ht="15">
      <c r="C204" s="2"/>
      <c r="D204" s="114" t="s">
        <v>61</v>
      </c>
      <c r="E204" s="118"/>
      <c r="F204" s="84"/>
      <c r="G204" s="84"/>
      <c r="H204" s="86">
        <f>I143*100/I193</f>
        <v>0.5230173146245842</v>
      </c>
    </row>
    <row r="205" spans="3:8" ht="15">
      <c r="C205" s="2"/>
      <c r="D205" s="114" t="s">
        <v>62</v>
      </c>
      <c r="E205" s="118"/>
      <c r="F205" s="84"/>
      <c r="G205" s="84"/>
      <c r="H205" s="86"/>
    </row>
    <row r="206" spans="4:8" ht="15">
      <c r="D206" s="114" t="s">
        <v>65</v>
      </c>
      <c r="E206" s="118"/>
      <c r="F206" s="84"/>
      <c r="G206" s="84"/>
      <c r="H206" s="86">
        <f>I166*100/I193</f>
        <v>2.8538605108558053</v>
      </c>
    </row>
    <row r="207" spans="4:8" ht="15">
      <c r="D207" s="114" t="s">
        <v>63</v>
      </c>
      <c r="E207" s="118"/>
      <c r="F207" s="84"/>
      <c r="G207" s="84"/>
      <c r="H207" s="86">
        <f>I187*100/I193</f>
        <v>0.01319024583744998</v>
      </c>
    </row>
    <row r="208" spans="5:8" ht="15">
      <c r="E208" s="119"/>
      <c r="F208" s="68"/>
      <c r="G208" s="68"/>
      <c r="H208" s="69"/>
    </row>
    <row r="209" spans="5:8" ht="15">
      <c r="E209" s="119"/>
      <c r="F209" s="68"/>
      <c r="G209" s="68"/>
      <c r="H209" s="69"/>
    </row>
  </sheetData>
  <sheetProtection/>
  <mergeCells count="14">
    <mergeCell ref="D1:M5"/>
    <mergeCell ref="I9:I10"/>
    <mergeCell ref="J9:J10"/>
    <mergeCell ref="A7:J7"/>
    <mergeCell ref="A198:H198"/>
    <mergeCell ref="H9:H10"/>
    <mergeCell ref="E202:H202"/>
    <mergeCell ref="A9:A10"/>
    <mergeCell ref="B9:B10"/>
    <mergeCell ref="C9:C10"/>
    <mergeCell ref="D9:D10"/>
    <mergeCell ref="E9:E10"/>
    <mergeCell ref="F9:F10"/>
    <mergeCell ref="G9:G10"/>
  </mergeCells>
  <printOptions/>
  <pageMargins left="0.31496062992125984" right="0.2362204724409449" top="0.7086614173228347" bottom="0.984251968503937" header="0.5118110236220472" footer="0.5118110236220472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Нотариат</cp:lastModifiedBy>
  <cp:lastPrinted>2017-05-11T06:05:41Z</cp:lastPrinted>
  <dcterms:created xsi:type="dcterms:W3CDTF">1996-10-08T23:32:33Z</dcterms:created>
  <dcterms:modified xsi:type="dcterms:W3CDTF">2017-06-07T09:18:42Z</dcterms:modified>
  <cp:category/>
  <cp:version/>
  <cp:contentType/>
  <cp:contentStatus/>
</cp:coreProperties>
</file>