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Лист2" sheetId="1" r:id="rId1"/>
  </sheets>
  <externalReferences>
    <externalReference r:id="rId4"/>
  </externalReferences>
  <definedNames>
    <definedName name="_xlnm.Print_Area" localSheetId="0">'Лист2'!$A$1:$K$198</definedName>
  </definedNames>
  <calcPr fullCalcOnLoad="1"/>
</workbook>
</file>

<file path=xl/sharedStrings.xml><?xml version="1.0" encoding="utf-8"?>
<sst xmlns="http://schemas.openxmlformats.org/spreadsheetml/2006/main" count="771" uniqueCount="202">
  <si>
    <t>Наименование</t>
  </si>
  <si>
    <t>Раздел</t>
  </si>
  <si>
    <t>Под-раз-дел</t>
  </si>
  <si>
    <t>Целевая статья</t>
  </si>
  <si>
    <t>Вид расходов</t>
  </si>
  <si>
    <t>Представлено к первому чтению</t>
  </si>
  <si>
    <t>Изменения (+; -)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</si>
  <si>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</si>
  <si>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</si>
  <si>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</si>
  <si>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</si>
  <si>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</si>
  <si>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</si>
  <si>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</si>
  <si>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</si>
  <si>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</si>
  <si>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</si>
  <si>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</si>
  <si>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</si>
  <si>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</si>
  <si>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</si>
  <si>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</si>
  <si>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</si>
  <si>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</si>
  <si>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</si>
  <si>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 xml:space="preserve">Субсидии на возмещение операторам связи убытков, причиняемых оказанием универсальных услуг связи </t>
  </si>
  <si>
    <t>ЖИЛИЩНО-КОММУНАЛЬНОЕ ХОЗЯЙСТВО</t>
  </si>
  <si>
    <t>05</t>
  </si>
  <si>
    <t>Благоустройство</t>
  </si>
  <si>
    <t>ОБРАЗОВАНИЕ</t>
  </si>
  <si>
    <t>Дошкольное образование</t>
  </si>
  <si>
    <t>Другие вопросы в области образования</t>
  </si>
  <si>
    <t>08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</si>
  <si>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</si>
  <si>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</si>
  <si>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</si>
  <si>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</si>
  <si>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</si>
  <si>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</si>
  <si>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</si>
  <si>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</si>
  <si>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</si>
  <si>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</si>
  <si>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Молодежная политика и оздоровление детей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</si>
  <si>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</si>
  <si>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</si>
  <si>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</si>
  <si>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</si>
  <si>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</si>
  <si>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</si>
  <si>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</si>
  <si>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</si>
  <si>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</si>
  <si>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122</t>
  </si>
  <si>
    <t>244</t>
  </si>
  <si>
    <t>Резервный фонд администрации МО ГО "Новая Земля"</t>
  </si>
  <si>
    <t>Защита населения и территории от чрезвычайных ситуаций природного и техногенного характера, гражданская оборона</t>
  </si>
  <si>
    <t>611</t>
  </si>
  <si>
    <t>Жилищное хозяйство</t>
  </si>
  <si>
    <t>Субсидия на реализацию общеобразовательных программ</t>
  </si>
  <si>
    <t>Учреждения по внешкольной работе с детьми</t>
  </si>
  <si>
    <t>313</t>
  </si>
  <si>
    <t>Компенсация части родителькой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</si>
  <si>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Глава</t>
  </si>
  <si>
    <t>303</t>
  </si>
  <si>
    <t>Администрация муниципального образования городской округ "Новая Земля"</t>
  </si>
  <si>
    <t>Совет депутатов муниципального образования городской округ "Новая Земля"</t>
  </si>
  <si>
    <t>Контрольно-ревизионная комиссия муниципального образования городской округ "Новая Земля"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</si>
  <si>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</si>
  <si>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законодатеьству для выполнения отдельных полномочий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</si>
  <si>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</si>
  <si>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350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</si>
  <si>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</si>
  <si>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</si>
  <si>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Ведомственные целевые программы муниципальных образований</t>
  </si>
  <si>
    <t>Ведомственная целевая программа "Совершенствование и развитие системы муниципальной службы в муниципальном образовании «Новая Земля»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</si>
  <si>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</si>
  <si>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</si>
  <si>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 xml:space="preserve">Ведомственная целевая программа "Противопожарная безопасность в муниципальном образовании "Новая Земля" 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</si>
  <si>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</si>
  <si>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</si>
  <si>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</si>
  <si>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Ведомственные целевые программы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</si>
  <si>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</si>
  <si>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работ,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</si>
  <si>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</si>
  <si>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Премии и гранты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</si>
  <si>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</si>
  <si>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</si>
  <si>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Прочие субсидии бюджетам городских округов</t>
  </si>
  <si>
    <t>Проведение выборов в представительные органы муниципального образования</t>
  </si>
  <si>
    <t>План</t>
  </si>
  <si>
    <t>Исполнено</t>
  </si>
  <si>
    <t>% исполнения</t>
  </si>
  <si>
    <t>Приложение № 5</t>
  </si>
  <si>
    <t>8000100001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</si>
  <si>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</si>
  <si>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</si>
  <si>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Фонд оплаты труда государственных (муниципальных) органов</t>
  </si>
  <si>
    <t>8300100004</t>
  </si>
  <si>
    <t>8300100000</t>
  </si>
  <si>
    <t>8000100000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</si>
  <si>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</si>
  <si>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</si>
  <si>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</si>
  <si>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</si>
  <si>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</si>
  <si>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</si>
  <si>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8300178700</t>
  </si>
  <si>
    <t>8300178660</t>
  </si>
  <si>
    <t>8300178670</t>
  </si>
  <si>
    <t>8300178680</t>
  </si>
  <si>
    <t>8300178690</t>
  </si>
  <si>
    <t>1030100099</t>
  </si>
  <si>
    <t>8409900005</t>
  </si>
  <si>
    <t xml:space="preserve">Специальные расходы </t>
  </si>
  <si>
    <t>880</t>
  </si>
  <si>
    <t xml:space="preserve">Проведение выборов </t>
  </si>
  <si>
    <t>8409900000</t>
  </si>
  <si>
    <t>9009900006</t>
  </si>
  <si>
    <t>9009900000</t>
  </si>
  <si>
    <t>1049900027</t>
  </si>
  <si>
    <t>1059900028</t>
  </si>
  <si>
    <t>1069900026</t>
  </si>
  <si>
    <t>1049900000</t>
  </si>
  <si>
    <t>105990000</t>
  </si>
  <si>
    <t>1069900000</t>
  </si>
  <si>
    <t>Обеспечение мер пожарной безопасности в границах городского округа</t>
  </si>
  <si>
    <t>8509900099</t>
  </si>
  <si>
    <t>8509900000</t>
  </si>
  <si>
    <t>8909900099</t>
  </si>
  <si>
    <t>8909900000</t>
  </si>
  <si>
    <t>1089900030</t>
  </si>
  <si>
    <t>8609900022</t>
  </si>
  <si>
    <t>Обеспечение проведения выборов и референдумов</t>
  </si>
  <si>
    <t>Бюджетные учреждения МО ГО "Новая Земля"</t>
  </si>
  <si>
    <t>Предоставление субсидий бюджетным, автономным учреждениям и иным некоммерческих организациям</t>
  </si>
  <si>
    <t>1089900000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</si>
  <si>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</si>
  <si>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Мероприятия по организации и содержание мест захоронения</t>
  </si>
  <si>
    <t>8609900000</t>
  </si>
  <si>
    <t>8609900021</t>
  </si>
  <si>
    <t>Прочие мероприятия по благоустройству территорий</t>
  </si>
  <si>
    <t>9109978620</t>
  </si>
  <si>
    <t>1019900025</t>
  </si>
  <si>
    <t>1019900000</t>
  </si>
  <si>
    <t>1019900031</t>
  </si>
  <si>
    <t>1019900099</t>
  </si>
  <si>
    <t>1079900024</t>
  </si>
  <si>
    <t>9100278390</t>
  </si>
  <si>
    <t>КУЛЬТУРА, КИНЕМАТОГРАФИЯ</t>
  </si>
  <si>
    <t>8909900023</t>
  </si>
  <si>
    <t>1029900023</t>
  </si>
  <si>
    <t>1079900023</t>
  </si>
  <si>
    <t>8900200031</t>
  </si>
  <si>
    <t>8900200000</t>
  </si>
  <si>
    <t>Прочие мероприятия</t>
  </si>
  <si>
    <t>Ведомственная целевая программа "Здоровье Северян"</t>
  </si>
  <si>
    <t>1010200031</t>
  </si>
  <si>
    <t>1010200000</t>
  </si>
  <si>
    <t>1020200031</t>
  </si>
  <si>
    <t>1020200000</t>
  </si>
  <si>
    <t>9100278650</t>
  </si>
  <si>
    <t>9100278600</t>
  </si>
  <si>
    <t>8100100002</t>
  </si>
  <si>
    <t>8100100000</t>
  </si>
  <si>
    <t>8200100003</t>
  </si>
  <si>
    <t>8200100000</t>
  </si>
  <si>
    <t>870</t>
  </si>
  <si>
    <t>х</t>
  </si>
  <si>
    <t xml:space="preserve">  Прочая закупка товаров, работ и услуг для обеспечения государственных (муниципальных) нужд</t>
  </si>
  <si>
    <t>13</t>
  </si>
  <si>
    <t>Резервные средства</t>
  </si>
  <si>
    <t>Другие общегосударственные вопросы</t>
  </si>
  <si>
    <t>Дополнительное образование детей</t>
  </si>
  <si>
    <t>323</t>
  </si>
  <si>
    <t xml:space="preserve"> Приобретение товаров, работ, услуг в пользу граждан в целях их социального обеспечения</t>
  </si>
  <si>
    <t>Пенсионное обеспечение</t>
  </si>
  <si>
    <t>890</t>
  </si>
  <si>
    <t>Публичные нормативные обязательства</t>
  </si>
  <si>
    <t>89002</t>
  </si>
  <si>
    <t>Социальное обеспечение и иные выплаты населению</t>
  </si>
  <si>
    <t>312</t>
  </si>
  <si>
    <t>1029900024</t>
  </si>
  <si>
    <t>Отчет об исполнении бюджета МО ГО "Новая Земля" за 2018 год по ведомственной структуре</t>
  </si>
  <si>
    <t>831</t>
  </si>
  <si>
    <t xml:space="preserve"> Исполнение судебных актов Российской Федерации и мировых соглашений по возмещению причиненного вреда</t>
  </si>
  <si>
    <t>Другие направления расходов</t>
  </si>
  <si>
    <t>89099</t>
  </si>
  <si>
    <t>Прочие расходы</t>
  </si>
  <si>
    <t>Закупка товаров, работ и услуг для обеспечения государственных (муниципальных) нужд</t>
  </si>
  <si>
    <t>Резервный фонд Правительства Архангельский области</t>
  </si>
  <si>
    <t>6700071400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</si>
  <si>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</si>
  <si>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</si>
  <si>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Ведомственная целевая программа ""Совершенствование и развитие муниципальной службы, повышение квалификации муниципальных служащих и работников бюджетной сферы в  муниципальном образовании "Новая Земля"</t>
  </si>
  <si>
    <t>103</t>
  </si>
  <si>
    <t xml:space="preserve">07 </t>
  </si>
  <si>
    <t>10301</t>
  </si>
  <si>
    <t xml:space="preserve">                                        </t>
  </si>
  <si>
    <t>Ведомственная целевая программа  "Дети Новой Земли"</t>
  </si>
  <si>
    <t>83001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</si>
</sst>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  <numFmt numFmtId="198" formatCode="0.00000000"/>
    <numFmt numFmtId="199" formatCode="0.000000000"/>
    <numFmt numFmtId="200" formatCode="0.00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%"/>
    <numFmt numFmtId="207" formatCode="#,##0.00_ ;\-#,##0.00\ "/>
    <numFmt numFmtId="208" formatCode="#,##0.0"/>
  </numFmts>
  <fonts count="67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3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33" borderId="0" xfId="0" applyFont="1" applyFill="1" applyAlignment="1">
      <alignment/>
    </xf>
    <xf numFmtId="0" fontId="9" fillId="35" borderId="0" xfId="0" applyFont="1" applyFill="1" applyAlignment="1">
      <alignment/>
    </xf>
    <xf numFmtId="0" fontId="10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/>
    </xf>
    <xf numFmtId="49" fontId="10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/>
    </xf>
    <xf numFmtId="0" fontId="9" fillId="36" borderId="10" xfId="0" applyFont="1" applyFill="1" applyBorder="1" applyAlignment="1">
      <alignment horizontal="right"/>
    </xf>
    <xf numFmtId="0" fontId="15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63" fillId="36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16" fillId="36" borderId="10" xfId="0" applyFont="1" applyFill="1" applyBorder="1" applyAlignment="1">
      <alignment horizontal="right"/>
    </xf>
    <xf numFmtId="4" fontId="10" fillId="36" borderId="10" xfId="0" applyNumberFormat="1" applyFont="1" applyFill="1" applyBorder="1" applyAlignment="1">
      <alignment horizontal="center" vertical="center"/>
    </xf>
    <xf numFmtId="207" fontId="10" fillId="36" borderId="10" xfId="0" applyNumberFormat="1" applyFont="1" applyFill="1" applyBorder="1" applyAlignment="1">
      <alignment horizontal="center" vertical="center"/>
    </xf>
    <xf numFmtId="206" fontId="10" fillId="36" borderId="10" xfId="0" applyNumberFormat="1" applyFont="1" applyFill="1" applyBorder="1" applyAlignment="1">
      <alignment horizontal="center" vertical="center"/>
    </xf>
    <xf numFmtId="4" fontId="11" fillId="36" borderId="10" xfId="0" applyNumberFormat="1" applyFont="1" applyFill="1" applyBorder="1" applyAlignment="1">
      <alignment horizontal="center" vertical="center"/>
    </xf>
    <xf numFmtId="208" fontId="10" fillId="36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171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171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1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0" applyNumberFormat="1" applyFont="1" applyFill="1" applyBorder="1" applyAlignment="1">
      <alignment horizontal="center" vertical="center"/>
    </xf>
    <xf numFmtId="0" fontId="66" fillId="36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12" fillId="36" borderId="0" xfId="0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9" fillId="36" borderId="10" xfId="0" applyFont="1" applyFill="1" applyBorder="1" applyAlignment="1">
      <alignment horizontal="center" vertical="center" wrapText="1"/>
    </xf>
    <xf numFmtId="207" fontId="11" fillId="36" borderId="10" xfId="0" applyNumberFormat="1" applyFont="1" applyFill="1" applyBorder="1" applyAlignment="1">
      <alignment horizontal="center" vertical="center"/>
    </xf>
    <xf numFmtId="206" fontId="11" fillId="36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left" vertical="center"/>
    </xf>
    <xf numFmtId="49" fontId="11" fillId="36" borderId="10" xfId="0" applyNumberFormat="1" applyFont="1" applyFill="1" applyBorder="1" applyAlignment="1">
      <alignment horizontal="center" vertical="center"/>
    </xf>
    <xf numFmtId="169" fontId="11" fillId="36" borderId="10" xfId="0" applyNumberFormat="1" applyFont="1" applyFill="1" applyBorder="1" applyAlignment="1">
      <alignment horizontal="center" vertical="center"/>
    </xf>
    <xf numFmtId="49" fontId="10" fillId="36" borderId="10" xfId="0" applyNumberFormat="1" applyFont="1" applyFill="1" applyBorder="1" applyAlignment="1">
      <alignment horizontal="center" vertical="center"/>
    </xf>
    <xf numFmtId="169" fontId="10" fillId="36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wrapText="1"/>
    </xf>
    <xf numFmtId="49" fontId="10" fillId="36" borderId="10" xfId="0" applyNumberFormat="1" applyFont="1" applyFill="1" applyBorder="1" applyAlignment="1">
      <alignment horizontal="left" vertical="center" wrapText="1"/>
    </xf>
    <xf numFmtId="49" fontId="66" fillId="36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/>
    </xf>
    <xf numFmtId="0" fontId="11" fillId="36" borderId="10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vertical="center" wrapText="1"/>
    </xf>
    <xf numFmtId="49" fontId="10" fillId="36" borderId="10" xfId="0" applyNumberFormat="1" applyFont="1" applyFill="1" applyBorder="1" applyAlignment="1">
      <alignment horizontal="left" vertical="center"/>
    </xf>
    <xf numFmtId="208" fontId="11" fillId="36" borderId="10" xfId="0" applyNumberFormat="1" applyFont="1" applyFill="1" applyBorder="1" applyAlignment="1">
      <alignment horizontal="center" vertical="center"/>
    </xf>
    <xf numFmtId="171" fontId="11" fillId="36" borderId="10" xfId="0" applyNumberFormat="1" applyFont="1" applyFill="1" applyBorder="1" applyAlignment="1">
      <alignment horizontal="center" vertical="center"/>
    </xf>
    <xf numFmtId="171" fontId="10" fillId="36" borderId="10" xfId="0" applyNumberFormat="1" applyFont="1" applyFill="1" applyBorder="1" applyAlignment="1">
      <alignment horizontal="center" vertical="center"/>
    </xf>
    <xf numFmtId="206" fontId="9" fillId="36" borderId="10" xfId="0" applyNumberFormat="1" applyFont="1" applyFill="1" applyBorder="1" applyAlignment="1">
      <alignment horizontal="center" vertical="center"/>
    </xf>
    <xf numFmtId="49" fontId="11" fillId="36" borderId="10" xfId="0" applyNumberFormat="1" applyFont="1" applyFill="1" applyBorder="1" applyAlignment="1">
      <alignment vertical="center"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171" fontId="8" fillId="36" borderId="0" xfId="0" applyNumberFormat="1" applyFont="1" applyFill="1" applyAlignment="1">
      <alignment/>
    </xf>
    <xf numFmtId="171" fontId="8" fillId="36" borderId="0" xfId="0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4" fontId="8" fillId="36" borderId="1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vertical="center" wrapText="1"/>
    </xf>
    <xf numFmtId="207" fontId="0" fillId="0" borderId="0" xfId="0" applyNumberFormat="1" applyFill="1" applyAlignment="1">
      <alignment/>
    </xf>
    <xf numFmtId="43" fontId="9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169" fontId="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49" fontId="18" fillId="36" borderId="10" xfId="0" applyNumberFormat="1" applyFont="1" applyFill="1" applyBorder="1" applyAlignment="1">
      <alignment horizontal="left" vertical="center"/>
    </xf>
    <xf numFmtId="169" fontId="11" fillId="0" borderId="10" xfId="0" applyNumberFormat="1" applyFont="1" applyBorder="1" applyAlignment="1">
      <alignment horizontal="center" vertical="center"/>
    </xf>
    <xf numFmtId="171" fontId="11" fillId="0" borderId="10" xfId="0" applyNumberFormat="1" applyFont="1" applyBorder="1" applyAlignment="1">
      <alignment horizontal="center" vertical="center"/>
    </xf>
    <xf numFmtId="0" fontId="18" fillId="36" borderId="10" xfId="0" applyFont="1" applyFill="1" applyBorder="1" applyAlignment="1">
      <alignment horizontal="left" vertical="center" wrapText="1"/>
    </xf>
    <xf numFmtId="0" fontId="18" fillId="36" borderId="10" xfId="0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169" fontId="18" fillId="0" borderId="10" xfId="0" applyNumberFormat="1" applyFont="1" applyBorder="1" applyAlignment="1">
      <alignment horizontal="center" vertical="center"/>
    </xf>
    <xf numFmtId="171" fontId="18" fillId="0" borderId="10" xfId="0" applyNumberFormat="1" applyFont="1" applyBorder="1" applyAlignment="1">
      <alignment horizontal="center" vertical="center"/>
    </xf>
    <xf numFmtId="171" fontId="18" fillId="36" borderId="10" xfId="0" applyNumberFormat="1" applyFont="1" applyFill="1" applyBorder="1" applyAlignment="1">
      <alignment horizontal="center" vertical="center"/>
    </xf>
    <xf numFmtId="171" fontId="10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0" fontId="13" fillId="36" borderId="0" xfId="0" applyFont="1" applyFill="1" applyAlignment="1">
      <alignment horizontal="center" vertical="center" wrapText="1"/>
    </xf>
    <xf numFmtId="0" fontId="8" fillId="36" borderId="0" xfId="0" applyFont="1" applyFill="1" applyAlignment="1">
      <alignment horizontal="right"/>
    </xf>
    <xf numFmtId="0" fontId="8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8;&#1068;&#1071;&#1053;&#1040;\&#1041;&#1102;&#1076;&#1078;&#1077;&#1090;\&#1041;&#1070;&#1044;&#1046;&#1045;&#1058;%20&#1053;&#1040;%202008%20&#1075;&#1086;&#1076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анные"/>
      <sheetName val="субсидии"/>
      <sheetName val="старое"/>
      <sheetName val="разделы"/>
      <sheetName val="виды"/>
      <sheetName val="главы"/>
    </sheetNames>
    <sheetDataSet>
      <sheetData sheetId="7">
        <row r="147">
          <cell r="H147">
            <v>9875</v>
          </cell>
          <cell r="I147">
            <v>0</v>
          </cell>
        </row>
        <row r="198">
          <cell r="H198">
            <v>35678</v>
          </cell>
          <cell r="I198">
            <v>0</v>
          </cell>
        </row>
        <row r="228">
          <cell r="H228">
            <v>362</v>
          </cell>
          <cell r="I228">
            <v>0</v>
          </cell>
        </row>
        <row r="576">
          <cell r="H576">
            <v>14093</v>
          </cell>
          <cell r="I576">
            <v>0</v>
          </cell>
        </row>
        <row r="614">
          <cell r="H614">
            <v>20887</v>
          </cell>
          <cell r="I614">
            <v>0</v>
          </cell>
        </row>
        <row r="738">
          <cell r="H738">
            <v>54446</v>
          </cell>
          <cell r="I738">
            <v>0</v>
          </cell>
        </row>
        <row r="739">
          <cell r="H739">
            <v>1600</v>
          </cell>
          <cell r="I739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8"/>
  <sheetViews>
    <sheetView tabSelected="1" view="pageBreakPreview" zoomScale="60" zoomScalePageLayoutView="0" workbookViewId="0" topLeftCell="A179">
      <selection activeCell="L15" sqref="L15:M15"/>
    </sheetView>
  </sheetViews>
  <sheetFormatPr defaultColWidth="9.140625" defaultRowHeight="12.75"/>
  <cols>
    <col min="1" max="1" width="81.00390625" style="48" customWidth="1"/>
    <col min="2" max="2" width="8.28125" style="48" customWidth="1"/>
    <col min="3" max="3" width="4.57421875" style="48" customWidth="1"/>
    <col min="4" max="4" width="4.7109375" style="48" customWidth="1"/>
    <col min="5" max="5" width="15.140625" style="48" customWidth="1"/>
    <col min="6" max="6" width="6.421875" style="48" customWidth="1"/>
    <col min="7" max="8" width="15.421875" style="48" hidden="1" customWidth="1"/>
    <col min="9" max="9" width="22.57421875" style="48" customWidth="1"/>
    <col min="10" max="10" width="21.57421875" style="51" customWidth="1"/>
    <col min="11" max="11" width="13.28125" style="51" customWidth="1"/>
    <col min="12" max="12" width="25.8515625" style="5" customWidth="1"/>
    <col min="13" max="13" width="23.57421875" style="5" customWidth="1"/>
    <col min="14" max="14" width="5.8515625" style="5" customWidth="1"/>
    <col min="15" max="15" width="17.28125" style="5" customWidth="1"/>
    <col min="16" max="16" width="13.421875" style="5" customWidth="1"/>
    <col min="17" max="17" width="18.00390625" style="5" customWidth="1"/>
    <col min="18" max="24" width="9.140625" style="5" customWidth="1"/>
  </cols>
  <sheetData>
    <row r="1" spans="4:11" ht="15.75">
      <c r="D1" s="49"/>
      <c r="E1" s="49"/>
      <c r="F1" s="50"/>
      <c r="G1" s="49"/>
      <c r="H1" s="49"/>
      <c r="I1" s="49"/>
      <c r="J1" s="105" t="s">
        <v>94</v>
      </c>
      <c r="K1" s="105"/>
    </row>
    <row r="2" spans="4:9" ht="15.75">
      <c r="D2" s="49"/>
      <c r="E2" s="49"/>
      <c r="F2" s="50"/>
      <c r="G2" s="49"/>
      <c r="H2" s="49"/>
      <c r="I2" s="49"/>
    </row>
    <row r="3" spans="1:11" ht="27.75" customHeight="1">
      <c r="A3" s="106" t="s">
        <v>184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ht="12.75" customHeight="1"/>
    <row r="5" spans="1:11" ht="26.25" customHeight="1">
      <c r="A5" s="108" t="s">
        <v>0</v>
      </c>
      <c r="B5" s="108" t="s">
        <v>63</v>
      </c>
      <c r="C5" s="109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91</v>
      </c>
      <c r="J5" s="108" t="s">
        <v>92</v>
      </c>
      <c r="K5" s="109" t="s">
        <v>93</v>
      </c>
    </row>
    <row r="6" spans="1:11" ht="35.25" customHeight="1">
      <c r="A6" s="108"/>
      <c r="B6" s="108"/>
      <c r="C6" s="109"/>
      <c r="D6" s="109"/>
      <c r="E6" s="109"/>
      <c r="F6" s="109"/>
      <c r="G6" s="109"/>
      <c r="H6" s="109"/>
      <c r="I6" s="109"/>
      <c r="J6" s="108"/>
      <c r="K6" s="109"/>
    </row>
    <row r="7" spans="1:24" s="1" customFormat="1" ht="15.75">
      <c r="A7" s="16">
        <v>1</v>
      </c>
      <c r="B7" s="16"/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6</v>
      </c>
      <c r="J7" s="16">
        <v>7</v>
      </c>
      <c r="K7" s="16">
        <v>8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s="1" customFormat="1" ht="39.75" customHeight="1">
      <c r="A8" s="52" t="s">
        <v>65</v>
      </c>
      <c r="B8" s="46">
        <v>303</v>
      </c>
      <c r="C8" s="14"/>
      <c r="D8" s="14"/>
      <c r="E8" s="14"/>
      <c r="F8" s="14"/>
      <c r="G8" s="14"/>
      <c r="H8" s="14"/>
      <c r="I8" s="53">
        <f>I9+I60+I71+I80+I90+I131+I164+I144</f>
        <v>111859000.61000001</v>
      </c>
      <c r="J8" s="28">
        <f>J9+J60+J71+J80+J90+J131+J164+J144</f>
        <v>107400878.61000001</v>
      </c>
      <c r="K8" s="54">
        <f>J8/I8</f>
        <v>0.9601451651124313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s="11" customFormat="1" ht="22.5" customHeight="1">
      <c r="A9" s="55" t="s">
        <v>7</v>
      </c>
      <c r="B9" s="46">
        <v>303</v>
      </c>
      <c r="C9" s="56" t="s">
        <v>8</v>
      </c>
      <c r="D9" s="56" t="s">
        <v>48</v>
      </c>
      <c r="E9" s="56"/>
      <c r="F9" s="56"/>
      <c r="G9" s="57" t="e">
        <f>#REF!+G170+G15+#REF!+#REF!+#REF!+#REF!+#REF!+G49+#REF!+#REF!</f>
        <v>#REF!</v>
      </c>
      <c r="H9" s="57" t="e">
        <f>#REF!+H170+H15+#REF!+#REF!+#REF!+#REF!+#REF!+H49+#REF!+#REF!</f>
        <v>#REF!</v>
      </c>
      <c r="I9" s="28">
        <f>I10+I15+I45+I49+I53</f>
        <v>39257200.88000001</v>
      </c>
      <c r="J9" s="28">
        <f>J10+J15+J45+J53</f>
        <v>37061190.720000006</v>
      </c>
      <c r="K9" s="54">
        <f>J9/I9</f>
        <v>0.9440609592438165</v>
      </c>
      <c r="L9" s="87"/>
      <c r="M9" s="87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2" customFormat="1" ht="34.5" customHeight="1">
      <c r="A10" s="12" t="s">
        <v>50</v>
      </c>
      <c r="B10" s="13">
        <v>303</v>
      </c>
      <c r="C10" s="58" t="s">
        <v>8</v>
      </c>
      <c r="D10" s="58" t="s">
        <v>9</v>
      </c>
      <c r="E10" s="56"/>
      <c r="F10" s="56"/>
      <c r="G10" s="57"/>
      <c r="H10" s="57"/>
      <c r="I10" s="26">
        <f>I11</f>
        <v>3800478.71</v>
      </c>
      <c r="J10" s="25">
        <f>J11</f>
        <v>3563070.02</v>
      </c>
      <c r="K10" s="17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1:24" s="2" customFormat="1" ht="53.25" customHeight="1">
      <c r="A11" s="12" t="s">
        <v>49</v>
      </c>
      <c r="B11" s="13">
        <v>303</v>
      </c>
      <c r="C11" s="58" t="s">
        <v>8</v>
      </c>
      <c r="D11" s="58" t="s">
        <v>9</v>
      </c>
      <c r="E11" s="58"/>
      <c r="F11" s="56"/>
      <c r="G11" s="57"/>
      <c r="H11" s="57"/>
      <c r="I11" s="26">
        <f>I12</f>
        <v>3800478.71</v>
      </c>
      <c r="J11" s="25">
        <f>J12</f>
        <v>3563070.02</v>
      </c>
      <c r="K11" s="17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s="2" customFormat="1" ht="18" customHeight="1">
      <c r="A12" s="12" t="s">
        <v>51</v>
      </c>
      <c r="B12" s="14">
        <v>303</v>
      </c>
      <c r="C12" s="58" t="s">
        <v>8</v>
      </c>
      <c r="D12" s="58" t="s">
        <v>9</v>
      </c>
      <c r="E12" s="58" t="s">
        <v>101</v>
      </c>
      <c r="F12" s="56"/>
      <c r="G12" s="57"/>
      <c r="H12" s="57"/>
      <c r="I12" s="26">
        <f>I13+I14</f>
        <v>3800478.71</v>
      </c>
      <c r="J12" s="26">
        <f>J13+J14</f>
        <v>3563070.02</v>
      </c>
      <c r="K12" s="17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s="2" customFormat="1" ht="18.75">
      <c r="A13" s="12" t="s">
        <v>98</v>
      </c>
      <c r="B13" s="13">
        <v>303</v>
      </c>
      <c r="C13" s="58" t="s">
        <v>8</v>
      </c>
      <c r="D13" s="58" t="s">
        <v>9</v>
      </c>
      <c r="E13" s="58" t="s">
        <v>95</v>
      </c>
      <c r="F13" s="58" t="s">
        <v>52</v>
      </c>
      <c r="G13" s="57"/>
      <c r="H13" s="57"/>
      <c r="I13" s="26">
        <v>3174794.33</v>
      </c>
      <c r="J13" s="25">
        <v>2937385.65</v>
      </c>
      <c r="K13" s="18"/>
      <c r="L13" s="33"/>
      <c r="M13" s="33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24" s="2" customFormat="1" ht="48" customHeight="1">
      <c r="A14" s="12" t="s">
        <v>96</v>
      </c>
      <c r="B14" s="13">
        <v>303</v>
      </c>
      <c r="C14" s="58" t="s">
        <v>8</v>
      </c>
      <c r="D14" s="58" t="s">
        <v>9</v>
      </c>
      <c r="E14" s="58" t="s">
        <v>95</v>
      </c>
      <c r="F14" s="58" t="s">
        <v>97</v>
      </c>
      <c r="G14" s="57"/>
      <c r="H14" s="57"/>
      <c r="I14" s="26">
        <v>625684.38</v>
      </c>
      <c r="J14" s="25">
        <v>625684.37</v>
      </c>
      <c r="K14" s="18"/>
      <c r="L14" s="33"/>
      <c r="M14" s="33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s="3" customFormat="1" ht="51" customHeight="1">
      <c r="A15" s="12" t="s">
        <v>13</v>
      </c>
      <c r="B15" s="13">
        <v>303</v>
      </c>
      <c r="C15" s="58" t="s">
        <v>8</v>
      </c>
      <c r="D15" s="58" t="s">
        <v>14</v>
      </c>
      <c r="E15" s="58"/>
      <c r="F15" s="58"/>
      <c r="G15" s="59" t="e">
        <f>G16</f>
        <v>#REF!</v>
      </c>
      <c r="H15" s="59" t="e">
        <f>H16</f>
        <v>#REF!</v>
      </c>
      <c r="I15" s="26">
        <f>I17+I42+I26+I28+I32+I36+I40</f>
        <v>35343600.57000001</v>
      </c>
      <c r="J15" s="26">
        <f>J17+J42+J26+J28+J32+J36+J40</f>
        <v>33463889.1</v>
      </c>
      <c r="K15" s="19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11" ht="51.75" customHeight="1">
      <c r="A16" s="12" t="s">
        <v>49</v>
      </c>
      <c r="B16" s="14">
        <v>303</v>
      </c>
      <c r="C16" s="58" t="s">
        <v>8</v>
      </c>
      <c r="D16" s="58" t="s">
        <v>14</v>
      </c>
      <c r="E16" s="66" t="s">
        <v>201</v>
      </c>
      <c r="F16" s="58"/>
      <c r="G16" s="59" t="e">
        <f>SUM(#REF!)</f>
        <v>#REF!</v>
      </c>
      <c r="H16" s="59" t="e">
        <f>SUM(#REF!)</f>
        <v>#REF!</v>
      </c>
      <c r="I16" s="26">
        <f>I17</f>
        <v>33084552.8</v>
      </c>
      <c r="J16" s="25">
        <f>J17</f>
        <v>31370038.000000004</v>
      </c>
      <c r="K16" s="20"/>
    </row>
    <row r="17" spans="1:11" ht="16.5" customHeight="1">
      <c r="A17" s="12" t="s">
        <v>12</v>
      </c>
      <c r="B17" s="13">
        <v>303</v>
      </c>
      <c r="C17" s="58" t="s">
        <v>8</v>
      </c>
      <c r="D17" s="58" t="s">
        <v>14</v>
      </c>
      <c r="E17" s="58" t="s">
        <v>100</v>
      </c>
      <c r="F17" s="58"/>
      <c r="G17" s="59"/>
      <c r="H17" s="59"/>
      <c r="I17" s="25">
        <f>SUM(I18:I25)</f>
        <v>33084552.8</v>
      </c>
      <c r="J17" s="25">
        <f>SUM(J18:J25)</f>
        <v>31370038.000000004</v>
      </c>
      <c r="K17" s="20"/>
    </row>
    <row r="18" spans="1:24" s="4" customFormat="1" ht="33.75" customHeight="1">
      <c r="A18" s="12" t="s">
        <v>98</v>
      </c>
      <c r="B18" s="13">
        <v>303</v>
      </c>
      <c r="C18" s="58" t="s">
        <v>8</v>
      </c>
      <c r="D18" s="58" t="s">
        <v>14</v>
      </c>
      <c r="E18" s="58" t="s">
        <v>99</v>
      </c>
      <c r="F18" s="58" t="s">
        <v>52</v>
      </c>
      <c r="G18" s="59" t="e">
        <f>'[1]главы'!H747</f>
        <v>#REF!</v>
      </c>
      <c r="H18" s="59" t="e">
        <f>'[1]главы'!I747</f>
        <v>#REF!</v>
      </c>
      <c r="I18" s="26">
        <v>19112668.48</v>
      </c>
      <c r="J18" s="25">
        <v>19108813.1</v>
      </c>
      <c r="K18" s="20"/>
      <c r="L18" s="41"/>
      <c r="M18" s="41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4" customFormat="1" ht="33" customHeight="1">
      <c r="A19" s="12" t="s">
        <v>83</v>
      </c>
      <c r="B19" s="14">
        <v>303</v>
      </c>
      <c r="C19" s="58" t="s">
        <v>8</v>
      </c>
      <c r="D19" s="58" t="s">
        <v>14</v>
      </c>
      <c r="E19" s="58" t="s">
        <v>99</v>
      </c>
      <c r="F19" s="58" t="s">
        <v>53</v>
      </c>
      <c r="G19" s="59" t="e">
        <f>'[1]главы'!H748</f>
        <v>#REF!</v>
      </c>
      <c r="H19" s="59" t="e">
        <f>'[1]главы'!I748</f>
        <v>#REF!</v>
      </c>
      <c r="I19" s="26">
        <v>916600</v>
      </c>
      <c r="J19" s="25">
        <v>880214.81</v>
      </c>
      <c r="K19" s="20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4" customFormat="1" ht="53.25" customHeight="1">
      <c r="A20" s="12" t="s">
        <v>96</v>
      </c>
      <c r="B20" s="13">
        <v>303</v>
      </c>
      <c r="C20" s="58" t="s">
        <v>8</v>
      </c>
      <c r="D20" s="58" t="s">
        <v>14</v>
      </c>
      <c r="E20" s="58" t="s">
        <v>99</v>
      </c>
      <c r="F20" s="58" t="s">
        <v>97</v>
      </c>
      <c r="G20" s="59"/>
      <c r="H20" s="59"/>
      <c r="I20" s="26">
        <v>6566684.32</v>
      </c>
      <c r="J20" s="25">
        <v>5475857.65</v>
      </c>
      <c r="K20" s="20"/>
      <c r="L20" s="41"/>
      <c r="M20" s="41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4" customFormat="1" ht="35.25" customHeight="1">
      <c r="A21" s="12" t="s">
        <v>84</v>
      </c>
      <c r="B21" s="13">
        <v>303</v>
      </c>
      <c r="C21" s="58" t="s">
        <v>8</v>
      </c>
      <c r="D21" s="58" t="s">
        <v>14</v>
      </c>
      <c r="E21" s="58" t="s">
        <v>99</v>
      </c>
      <c r="F21" s="58" t="s">
        <v>54</v>
      </c>
      <c r="G21" s="59" t="e">
        <f>'[1]главы'!H750</f>
        <v>#REF!</v>
      </c>
      <c r="H21" s="59" t="e">
        <f>'[1]главы'!I750</f>
        <v>#REF!</v>
      </c>
      <c r="I21" s="26">
        <v>5604600</v>
      </c>
      <c r="J21" s="25">
        <v>5073124.44</v>
      </c>
      <c r="K21" s="20"/>
      <c r="L21" s="86"/>
      <c r="M21" s="86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4" customFormat="1" ht="35.25" customHeight="1">
      <c r="A22" s="12" t="s">
        <v>186</v>
      </c>
      <c r="B22" s="13">
        <v>303</v>
      </c>
      <c r="C22" s="58" t="s">
        <v>8</v>
      </c>
      <c r="D22" s="58" t="s">
        <v>14</v>
      </c>
      <c r="E22" s="58" t="s">
        <v>99</v>
      </c>
      <c r="F22" s="58" t="s">
        <v>185</v>
      </c>
      <c r="G22" s="59"/>
      <c r="H22" s="59"/>
      <c r="I22" s="26">
        <v>20000</v>
      </c>
      <c r="J22" s="25">
        <v>20000</v>
      </c>
      <c r="K22" s="20"/>
      <c r="L22" s="86"/>
      <c r="M22" s="86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4" customFormat="1" ht="16.5">
      <c r="A23" s="12" t="s">
        <v>102</v>
      </c>
      <c r="B23" s="13">
        <v>303</v>
      </c>
      <c r="C23" s="58" t="s">
        <v>8</v>
      </c>
      <c r="D23" s="58" t="s">
        <v>14</v>
      </c>
      <c r="E23" s="58" t="s">
        <v>99</v>
      </c>
      <c r="F23" s="58" t="s">
        <v>103</v>
      </c>
      <c r="G23" s="59"/>
      <c r="H23" s="59"/>
      <c r="I23" s="26">
        <v>687000</v>
      </c>
      <c r="J23" s="25">
        <v>637108</v>
      </c>
      <c r="K23" s="20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4" customFormat="1" ht="16.5">
      <c r="A24" s="12" t="s">
        <v>104</v>
      </c>
      <c r="B24" s="13">
        <v>303</v>
      </c>
      <c r="C24" s="58" t="s">
        <v>8</v>
      </c>
      <c r="D24" s="58" t="s">
        <v>14</v>
      </c>
      <c r="E24" s="58" t="s">
        <v>99</v>
      </c>
      <c r="F24" s="58" t="s">
        <v>105</v>
      </c>
      <c r="G24" s="59"/>
      <c r="H24" s="59"/>
      <c r="I24" s="26">
        <v>63000</v>
      </c>
      <c r="J24" s="25">
        <v>61503</v>
      </c>
      <c r="K24" s="20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4" customFormat="1" ht="16.5">
      <c r="A25" s="12" t="s">
        <v>106</v>
      </c>
      <c r="B25" s="13">
        <v>303</v>
      </c>
      <c r="C25" s="58" t="s">
        <v>8</v>
      </c>
      <c r="D25" s="58" t="s">
        <v>14</v>
      </c>
      <c r="E25" s="58" t="s">
        <v>99</v>
      </c>
      <c r="F25" s="58" t="s">
        <v>107</v>
      </c>
      <c r="G25" s="59"/>
      <c r="H25" s="59"/>
      <c r="I25" s="26">
        <v>114000</v>
      </c>
      <c r="J25" s="25">
        <v>113417</v>
      </c>
      <c r="K25" s="20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11" ht="34.5" customHeight="1">
      <c r="A26" s="12" t="s">
        <v>44</v>
      </c>
      <c r="B26" s="13">
        <v>303</v>
      </c>
      <c r="C26" s="58" t="s">
        <v>8</v>
      </c>
      <c r="D26" s="58" t="s">
        <v>14</v>
      </c>
      <c r="E26" s="58" t="s">
        <v>108</v>
      </c>
      <c r="F26" s="58"/>
      <c r="G26" s="59"/>
      <c r="H26" s="59"/>
      <c r="I26" s="26">
        <f>I27</f>
        <v>25000</v>
      </c>
      <c r="J26" s="25">
        <f>J27</f>
        <v>24991.37</v>
      </c>
      <c r="K26" s="20"/>
    </row>
    <row r="27" spans="1:11" ht="35.25" customHeight="1">
      <c r="A27" s="12" t="s">
        <v>84</v>
      </c>
      <c r="B27" s="14">
        <v>303</v>
      </c>
      <c r="C27" s="58" t="s">
        <v>8</v>
      </c>
      <c r="D27" s="58" t="s">
        <v>14</v>
      </c>
      <c r="E27" s="58" t="s">
        <v>108</v>
      </c>
      <c r="F27" s="58" t="s">
        <v>54</v>
      </c>
      <c r="G27" s="59"/>
      <c r="H27" s="59"/>
      <c r="I27" s="26">
        <v>25000</v>
      </c>
      <c r="J27" s="25">
        <v>24991.37</v>
      </c>
      <c r="K27" s="20"/>
    </row>
    <row r="28" spans="1:11" ht="33.75" customHeight="1">
      <c r="A28" s="12" t="s">
        <v>15</v>
      </c>
      <c r="B28" s="13">
        <v>303</v>
      </c>
      <c r="C28" s="58" t="s">
        <v>8</v>
      </c>
      <c r="D28" s="58" t="s">
        <v>14</v>
      </c>
      <c r="E28" s="58" t="s">
        <v>109</v>
      </c>
      <c r="F28" s="58"/>
      <c r="G28" s="59"/>
      <c r="H28" s="59"/>
      <c r="I28" s="25">
        <f>I29+I31+I30</f>
        <v>571732.59</v>
      </c>
      <c r="J28" s="25">
        <f>J29+J31+J30</f>
        <v>527085.95</v>
      </c>
      <c r="K28" s="20"/>
    </row>
    <row r="29" spans="1:11" ht="16.5">
      <c r="A29" s="12" t="s">
        <v>98</v>
      </c>
      <c r="B29" s="13">
        <v>303</v>
      </c>
      <c r="C29" s="58" t="s">
        <v>8</v>
      </c>
      <c r="D29" s="58" t="s">
        <v>14</v>
      </c>
      <c r="E29" s="58" t="s">
        <v>109</v>
      </c>
      <c r="F29" s="58" t="s">
        <v>52</v>
      </c>
      <c r="G29" s="59"/>
      <c r="H29" s="59"/>
      <c r="I29" s="26">
        <v>424470.42</v>
      </c>
      <c r="J29" s="25">
        <v>380683.3</v>
      </c>
      <c r="K29" s="20"/>
    </row>
    <row r="30" spans="1:11" ht="47.25" customHeight="1">
      <c r="A30" s="12" t="s">
        <v>96</v>
      </c>
      <c r="B30" s="13">
        <v>303</v>
      </c>
      <c r="C30" s="58" t="s">
        <v>8</v>
      </c>
      <c r="D30" s="58" t="s">
        <v>14</v>
      </c>
      <c r="E30" s="58" t="s">
        <v>109</v>
      </c>
      <c r="F30" s="58" t="s">
        <v>97</v>
      </c>
      <c r="G30" s="59"/>
      <c r="H30" s="59"/>
      <c r="I30" s="26">
        <v>122262.17</v>
      </c>
      <c r="J30" s="25">
        <v>112998.35</v>
      </c>
      <c r="K30" s="20"/>
    </row>
    <row r="31" spans="1:11" ht="28.5" customHeight="1">
      <c r="A31" s="12" t="s">
        <v>84</v>
      </c>
      <c r="B31" s="14">
        <v>303</v>
      </c>
      <c r="C31" s="58" t="s">
        <v>8</v>
      </c>
      <c r="D31" s="58" t="s">
        <v>14</v>
      </c>
      <c r="E31" s="58" t="s">
        <v>109</v>
      </c>
      <c r="F31" s="58" t="s">
        <v>54</v>
      </c>
      <c r="G31" s="59"/>
      <c r="H31" s="59"/>
      <c r="I31" s="26">
        <v>25000</v>
      </c>
      <c r="J31" s="25">
        <v>33404.3</v>
      </c>
      <c r="K31" s="20"/>
    </row>
    <row r="32" spans="1:11" ht="33.75" customHeight="1">
      <c r="A32" s="12" t="s">
        <v>46</v>
      </c>
      <c r="B32" s="13">
        <v>303</v>
      </c>
      <c r="C32" s="58" t="s">
        <v>8</v>
      </c>
      <c r="D32" s="58" t="s">
        <v>14</v>
      </c>
      <c r="E32" s="58" t="s">
        <v>110</v>
      </c>
      <c r="F32" s="58"/>
      <c r="G32" s="59"/>
      <c r="H32" s="59"/>
      <c r="I32" s="25">
        <f>I33+I34+I35</f>
        <v>571732.59</v>
      </c>
      <c r="J32" s="25">
        <f>J33+J34+J35</f>
        <v>537374.79</v>
      </c>
      <c r="K32" s="20"/>
    </row>
    <row r="33" spans="1:11" ht="34.5" customHeight="1">
      <c r="A33" s="12" t="s">
        <v>98</v>
      </c>
      <c r="B33" s="13">
        <v>303</v>
      </c>
      <c r="C33" s="58" t="s">
        <v>8</v>
      </c>
      <c r="D33" s="58" t="s">
        <v>14</v>
      </c>
      <c r="E33" s="58" t="s">
        <v>110</v>
      </c>
      <c r="F33" s="58" t="s">
        <v>52</v>
      </c>
      <c r="G33" s="59"/>
      <c r="H33" s="59"/>
      <c r="I33" s="26">
        <v>399917.5</v>
      </c>
      <c r="J33" s="25">
        <v>381409.99</v>
      </c>
      <c r="K33" s="20"/>
    </row>
    <row r="34" spans="1:11" ht="56.25" customHeight="1">
      <c r="A34" s="12" t="s">
        <v>96</v>
      </c>
      <c r="B34" s="13">
        <v>303</v>
      </c>
      <c r="C34" s="58" t="s">
        <v>8</v>
      </c>
      <c r="D34" s="58" t="s">
        <v>14</v>
      </c>
      <c r="E34" s="58" t="s">
        <v>110</v>
      </c>
      <c r="F34" s="58" t="s">
        <v>97</v>
      </c>
      <c r="G34" s="59"/>
      <c r="H34" s="59"/>
      <c r="I34" s="26">
        <v>146815.09</v>
      </c>
      <c r="J34" s="25">
        <v>139295.8</v>
      </c>
      <c r="K34" s="20"/>
    </row>
    <row r="35" spans="1:11" ht="34.5" customHeight="1">
      <c r="A35" s="12" t="s">
        <v>84</v>
      </c>
      <c r="B35" s="13">
        <v>303</v>
      </c>
      <c r="C35" s="58" t="s">
        <v>8</v>
      </c>
      <c r="D35" s="58" t="s">
        <v>14</v>
      </c>
      <c r="E35" s="58" t="s">
        <v>110</v>
      </c>
      <c r="F35" s="58" t="s">
        <v>54</v>
      </c>
      <c r="G35" s="59"/>
      <c r="H35" s="59"/>
      <c r="I35" s="26">
        <v>25000</v>
      </c>
      <c r="J35" s="25">
        <v>16669</v>
      </c>
      <c r="K35" s="20"/>
    </row>
    <row r="36" spans="1:11" ht="33.75" customHeight="1">
      <c r="A36" s="12" t="s">
        <v>47</v>
      </c>
      <c r="B36" s="14">
        <v>303</v>
      </c>
      <c r="C36" s="58" t="s">
        <v>8</v>
      </c>
      <c r="D36" s="58" t="s">
        <v>14</v>
      </c>
      <c r="E36" s="58" t="s">
        <v>111</v>
      </c>
      <c r="F36" s="58"/>
      <c r="G36" s="59"/>
      <c r="H36" s="59"/>
      <c r="I36" s="26">
        <f>I37+I38+I39</f>
        <v>621732.59</v>
      </c>
      <c r="J36" s="26">
        <f>J37+J38+J39</f>
        <v>562415.7</v>
      </c>
      <c r="K36" s="20"/>
    </row>
    <row r="37" spans="1:11" ht="35.25" customHeight="1">
      <c r="A37" s="12" t="s">
        <v>98</v>
      </c>
      <c r="B37" s="13">
        <v>303</v>
      </c>
      <c r="C37" s="58" t="s">
        <v>8</v>
      </c>
      <c r="D37" s="58" t="s">
        <v>14</v>
      </c>
      <c r="E37" s="58" t="s">
        <v>111</v>
      </c>
      <c r="F37" s="58" t="s">
        <v>52</v>
      </c>
      <c r="G37" s="59"/>
      <c r="H37" s="59"/>
      <c r="I37" s="26">
        <v>419917.5</v>
      </c>
      <c r="J37" s="25">
        <v>404048.08</v>
      </c>
      <c r="K37" s="20"/>
    </row>
    <row r="38" spans="1:11" ht="50.25" customHeight="1">
      <c r="A38" s="12" t="s">
        <v>96</v>
      </c>
      <c r="B38" s="13">
        <v>303</v>
      </c>
      <c r="C38" s="58" t="s">
        <v>8</v>
      </c>
      <c r="D38" s="58" t="s">
        <v>14</v>
      </c>
      <c r="E38" s="58" t="s">
        <v>111</v>
      </c>
      <c r="F38" s="58" t="s">
        <v>97</v>
      </c>
      <c r="G38" s="59"/>
      <c r="H38" s="59"/>
      <c r="I38" s="26">
        <v>126815.09</v>
      </c>
      <c r="J38" s="25">
        <v>101442.62</v>
      </c>
      <c r="K38" s="20"/>
    </row>
    <row r="39" spans="1:11" ht="50.25" customHeight="1">
      <c r="A39" s="12" t="s">
        <v>84</v>
      </c>
      <c r="B39" s="13">
        <v>303</v>
      </c>
      <c r="C39" s="58" t="s">
        <v>8</v>
      </c>
      <c r="D39" s="58" t="s">
        <v>14</v>
      </c>
      <c r="E39" s="58" t="s">
        <v>111</v>
      </c>
      <c r="F39" s="58" t="s">
        <v>54</v>
      </c>
      <c r="G39" s="59"/>
      <c r="H39" s="59"/>
      <c r="I39" s="26">
        <v>75000</v>
      </c>
      <c r="J39" s="25">
        <v>56925</v>
      </c>
      <c r="K39" s="20"/>
    </row>
    <row r="40" spans="1:11" ht="69" customHeight="1">
      <c r="A40" s="12" t="s">
        <v>70</v>
      </c>
      <c r="B40" s="14">
        <v>303</v>
      </c>
      <c r="C40" s="58" t="s">
        <v>8</v>
      </c>
      <c r="D40" s="58" t="s">
        <v>14</v>
      </c>
      <c r="E40" s="58" t="s">
        <v>112</v>
      </c>
      <c r="F40" s="58"/>
      <c r="G40" s="59"/>
      <c r="H40" s="59"/>
      <c r="I40" s="26">
        <f>I41</f>
        <v>5000</v>
      </c>
      <c r="J40" s="25">
        <f>J41</f>
        <v>5000</v>
      </c>
      <c r="K40" s="20"/>
    </row>
    <row r="41" spans="1:11" ht="34.5" customHeight="1">
      <c r="A41" s="12" t="s">
        <v>84</v>
      </c>
      <c r="B41" s="13">
        <v>303</v>
      </c>
      <c r="C41" s="58" t="s">
        <v>8</v>
      </c>
      <c r="D41" s="58" t="s">
        <v>14</v>
      </c>
      <c r="E41" s="58" t="s">
        <v>112</v>
      </c>
      <c r="F41" s="58" t="s">
        <v>54</v>
      </c>
      <c r="G41" s="59"/>
      <c r="H41" s="59"/>
      <c r="I41" s="26">
        <v>5000</v>
      </c>
      <c r="J41" s="25">
        <v>5000</v>
      </c>
      <c r="K41" s="20"/>
    </row>
    <row r="42" spans="1:24" s="4" customFormat="1" ht="18" customHeight="1">
      <c r="A42" s="12" t="s">
        <v>74</v>
      </c>
      <c r="B42" s="13">
        <v>303</v>
      </c>
      <c r="C42" s="58" t="s">
        <v>8</v>
      </c>
      <c r="D42" s="58" t="s">
        <v>14</v>
      </c>
      <c r="E42" s="58" t="s">
        <v>113</v>
      </c>
      <c r="F42" s="58"/>
      <c r="G42" s="59"/>
      <c r="H42" s="59"/>
      <c r="I42" s="26">
        <f>I43</f>
        <v>463850</v>
      </c>
      <c r="J42" s="25">
        <f>J43</f>
        <v>436983.29</v>
      </c>
      <c r="K42" s="20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4" customFormat="1" ht="50.25" customHeight="1">
      <c r="A43" s="12" t="s">
        <v>75</v>
      </c>
      <c r="B43" s="14">
        <v>303</v>
      </c>
      <c r="C43" s="58" t="s">
        <v>8</v>
      </c>
      <c r="D43" s="58" t="s">
        <v>14</v>
      </c>
      <c r="E43" s="58" t="s">
        <v>113</v>
      </c>
      <c r="F43" s="58"/>
      <c r="G43" s="59"/>
      <c r="H43" s="59"/>
      <c r="I43" s="26">
        <f>I44</f>
        <v>463850</v>
      </c>
      <c r="J43" s="25">
        <f>J44</f>
        <v>436983.29</v>
      </c>
      <c r="K43" s="20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4" customFormat="1" ht="32.25" customHeight="1">
      <c r="A44" s="60" t="s">
        <v>84</v>
      </c>
      <c r="B44" s="13">
        <v>303</v>
      </c>
      <c r="C44" s="58" t="s">
        <v>8</v>
      </c>
      <c r="D44" s="58" t="s">
        <v>14</v>
      </c>
      <c r="E44" s="58" t="s">
        <v>113</v>
      </c>
      <c r="F44" s="58" t="s">
        <v>54</v>
      </c>
      <c r="G44" s="59"/>
      <c r="H44" s="59"/>
      <c r="I44" s="26">
        <v>463850</v>
      </c>
      <c r="J44" s="25">
        <v>436983.29</v>
      </c>
      <c r="K44" s="20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4" customFormat="1" ht="33" customHeight="1" hidden="1">
      <c r="A45" s="12" t="s">
        <v>134</v>
      </c>
      <c r="B45" s="13">
        <v>303</v>
      </c>
      <c r="C45" s="58" t="s">
        <v>8</v>
      </c>
      <c r="D45" s="58" t="s">
        <v>18</v>
      </c>
      <c r="E45" s="58"/>
      <c r="F45" s="58"/>
      <c r="G45" s="59"/>
      <c r="H45" s="59"/>
      <c r="I45" s="26">
        <f aca="true" t="shared" si="0" ref="I45:J47">I46</f>
        <v>0</v>
      </c>
      <c r="J45" s="25">
        <f t="shared" si="0"/>
        <v>0</v>
      </c>
      <c r="K45" s="20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4" customFormat="1" ht="18" customHeight="1" hidden="1">
      <c r="A46" s="61" t="s">
        <v>117</v>
      </c>
      <c r="B46" s="13">
        <v>303</v>
      </c>
      <c r="C46" s="58" t="s">
        <v>8</v>
      </c>
      <c r="D46" s="58" t="s">
        <v>18</v>
      </c>
      <c r="E46" s="58" t="s">
        <v>118</v>
      </c>
      <c r="F46" s="58"/>
      <c r="G46" s="59"/>
      <c r="H46" s="59"/>
      <c r="I46" s="26">
        <f t="shared" si="0"/>
        <v>0</v>
      </c>
      <c r="J46" s="25">
        <f t="shared" si="0"/>
        <v>0</v>
      </c>
      <c r="K46" s="20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4" customFormat="1" ht="30" customHeight="1" hidden="1">
      <c r="A47" s="61" t="s">
        <v>90</v>
      </c>
      <c r="B47" s="13">
        <v>303</v>
      </c>
      <c r="C47" s="58" t="s">
        <v>8</v>
      </c>
      <c r="D47" s="58" t="s">
        <v>18</v>
      </c>
      <c r="E47" s="58" t="s">
        <v>114</v>
      </c>
      <c r="F47" s="58"/>
      <c r="G47" s="59"/>
      <c r="H47" s="59"/>
      <c r="I47" s="26">
        <f t="shared" si="0"/>
        <v>0</v>
      </c>
      <c r="J47" s="25">
        <f t="shared" si="0"/>
        <v>0</v>
      </c>
      <c r="K47" s="20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4" customFormat="1" ht="17.25" customHeight="1" hidden="1">
      <c r="A48" s="12" t="s">
        <v>115</v>
      </c>
      <c r="B48" s="13">
        <v>303</v>
      </c>
      <c r="C48" s="58" t="s">
        <v>8</v>
      </c>
      <c r="D48" s="58" t="s">
        <v>18</v>
      </c>
      <c r="E48" s="58" t="s">
        <v>114</v>
      </c>
      <c r="F48" s="58" t="s">
        <v>116</v>
      </c>
      <c r="G48" s="59"/>
      <c r="H48" s="59"/>
      <c r="I48" s="26"/>
      <c r="J48" s="25"/>
      <c r="K48" s="20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3" customFormat="1" ht="16.5" customHeight="1">
      <c r="A49" s="12" t="s">
        <v>19</v>
      </c>
      <c r="B49" s="13">
        <v>303</v>
      </c>
      <c r="C49" s="58" t="s">
        <v>8</v>
      </c>
      <c r="D49" s="58" t="s">
        <v>40</v>
      </c>
      <c r="E49" s="58"/>
      <c r="F49" s="58"/>
      <c r="G49" s="59" t="e">
        <f>G50</f>
        <v>#REF!</v>
      </c>
      <c r="H49" s="59" t="e">
        <f>H50</f>
        <v>#REF!</v>
      </c>
      <c r="I49" s="26">
        <f>I50</f>
        <v>78890</v>
      </c>
      <c r="J49" s="25" t="str">
        <f>J50</f>
        <v>х</v>
      </c>
      <c r="K49" s="19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</row>
    <row r="50" spans="1:11" ht="15.75" customHeight="1">
      <c r="A50" s="12" t="s">
        <v>19</v>
      </c>
      <c r="B50" s="14">
        <v>303</v>
      </c>
      <c r="C50" s="58" t="s">
        <v>8</v>
      </c>
      <c r="D50" s="58" t="s">
        <v>40</v>
      </c>
      <c r="E50" s="58" t="s">
        <v>120</v>
      </c>
      <c r="F50" s="58"/>
      <c r="G50" s="59" t="e">
        <f>#REF!</f>
        <v>#REF!</v>
      </c>
      <c r="H50" s="59" t="e">
        <f>#REF!</f>
        <v>#REF!</v>
      </c>
      <c r="I50" s="26">
        <f>I51</f>
        <v>78890</v>
      </c>
      <c r="J50" s="25" t="str">
        <f>J51</f>
        <v>х</v>
      </c>
      <c r="K50" s="20"/>
    </row>
    <row r="51" spans="1:11" ht="15.75" customHeight="1">
      <c r="A51" s="61" t="s">
        <v>55</v>
      </c>
      <c r="B51" s="13">
        <v>303</v>
      </c>
      <c r="C51" s="58" t="s">
        <v>8</v>
      </c>
      <c r="D51" s="58" t="s">
        <v>40</v>
      </c>
      <c r="E51" s="58" t="s">
        <v>119</v>
      </c>
      <c r="F51" s="58"/>
      <c r="G51" s="59"/>
      <c r="H51" s="59"/>
      <c r="I51" s="26">
        <f>+I52</f>
        <v>78890</v>
      </c>
      <c r="J51" s="25" t="str">
        <f>+J52</f>
        <v>х</v>
      </c>
      <c r="K51" s="20"/>
    </row>
    <row r="52" spans="1:11" ht="15.75" customHeight="1">
      <c r="A52" s="12" t="s">
        <v>172</v>
      </c>
      <c r="B52" s="13">
        <v>303</v>
      </c>
      <c r="C52" s="58" t="s">
        <v>8</v>
      </c>
      <c r="D52" s="58" t="s">
        <v>40</v>
      </c>
      <c r="E52" s="58" t="s">
        <v>119</v>
      </c>
      <c r="F52" s="58" t="s">
        <v>168</v>
      </c>
      <c r="G52" s="59"/>
      <c r="H52" s="59"/>
      <c r="I52" s="26">
        <v>78890</v>
      </c>
      <c r="J52" s="25" t="s">
        <v>169</v>
      </c>
      <c r="K52" s="20"/>
    </row>
    <row r="53" spans="1:11" ht="15.75" customHeight="1">
      <c r="A53" s="12" t="s">
        <v>173</v>
      </c>
      <c r="B53" s="13">
        <v>303</v>
      </c>
      <c r="C53" s="58" t="s">
        <v>8</v>
      </c>
      <c r="D53" s="58" t="s">
        <v>171</v>
      </c>
      <c r="E53" s="58"/>
      <c r="F53" s="58"/>
      <c r="G53" s="59"/>
      <c r="H53" s="59"/>
      <c r="I53" s="26">
        <f>+I59+I56</f>
        <v>34231.6</v>
      </c>
      <c r="J53" s="26">
        <f>+J59+J56</f>
        <v>34231.6</v>
      </c>
      <c r="K53" s="20"/>
    </row>
    <row r="54" spans="1:11" ht="15.75" customHeight="1">
      <c r="A54" s="88" t="s">
        <v>187</v>
      </c>
      <c r="B54" s="13">
        <v>303</v>
      </c>
      <c r="C54" s="89" t="s">
        <v>8</v>
      </c>
      <c r="D54" s="89" t="s">
        <v>171</v>
      </c>
      <c r="E54" s="90" t="s">
        <v>188</v>
      </c>
      <c r="F54" s="58"/>
      <c r="G54" s="59"/>
      <c r="H54" s="59"/>
      <c r="I54" s="26">
        <f>+I55</f>
        <v>13121.6</v>
      </c>
      <c r="J54" s="26">
        <f>+J55</f>
        <v>13121.6</v>
      </c>
      <c r="K54" s="20"/>
    </row>
    <row r="55" spans="1:11" ht="15.75" customHeight="1">
      <c r="A55" s="88" t="s">
        <v>189</v>
      </c>
      <c r="B55" s="13">
        <v>303</v>
      </c>
      <c r="C55" s="89" t="s">
        <v>8</v>
      </c>
      <c r="D55" s="89" t="s">
        <v>171</v>
      </c>
      <c r="E55" s="90" t="s">
        <v>130</v>
      </c>
      <c r="F55" s="58"/>
      <c r="G55" s="59"/>
      <c r="H55" s="59"/>
      <c r="I55" s="26">
        <f>+I56</f>
        <v>13121.6</v>
      </c>
      <c r="J55" s="26">
        <f>+J56</f>
        <v>13121.6</v>
      </c>
      <c r="K55" s="20"/>
    </row>
    <row r="56" spans="1:11" ht="15.75" customHeight="1">
      <c r="A56" s="88" t="s">
        <v>190</v>
      </c>
      <c r="B56" s="14">
        <v>303</v>
      </c>
      <c r="C56" s="89" t="s">
        <v>8</v>
      </c>
      <c r="D56" s="89" t="s">
        <v>171</v>
      </c>
      <c r="E56" s="90" t="s">
        <v>130</v>
      </c>
      <c r="F56" s="58" t="s">
        <v>54</v>
      </c>
      <c r="G56" s="59"/>
      <c r="H56" s="59"/>
      <c r="I56" s="26">
        <v>13121.6</v>
      </c>
      <c r="J56" s="25">
        <v>13121.6</v>
      </c>
      <c r="K56" s="20"/>
    </row>
    <row r="57" spans="1:11" ht="15.75" customHeight="1">
      <c r="A57" s="12" t="s">
        <v>19</v>
      </c>
      <c r="B57" s="14">
        <v>303</v>
      </c>
      <c r="C57" s="58" t="s">
        <v>8</v>
      </c>
      <c r="D57" s="58" t="s">
        <v>171</v>
      </c>
      <c r="E57" s="58" t="s">
        <v>120</v>
      </c>
      <c r="F57" s="58"/>
      <c r="G57" s="59"/>
      <c r="H57" s="59"/>
      <c r="I57" s="26">
        <f>+I58</f>
        <v>21110</v>
      </c>
      <c r="J57" s="26">
        <f>+J58</f>
        <v>21110</v>
      </c>
      <c r="K57" s="20"/>
    </row>
    <row r="58" spans="1:11" ht="15.75" customHeight="1">
      <c r="A58" s="61" t="s">
        <v>55</v>
      </c>
      <c r="B58" s="13">
        <v>303</v>
      </c>
      <c r="C58" s="58" t="s">
        <v>8</v>
      </c>
      <c r="D58" s="58" t="s">
        <v>171</v>
      </c>
      <c r="E58" s="58" t="s">
        <v>119</v>
      </c>
      <c r="F58" s="58"/>
      <c r="G58" s="59"/>
      <c r="H58" s="59"/>
      <c r="I58" s="26">
        <f>+I59</f>
        <v>21110</v>
      </c>
      <c r="J58" s="26">
        <f>+J59</f>
        <v>21110</v>
      </c>
      <c r="K58" s="20"/>
    </row>
    <row r="59" spans="1:11" ht="15.75" customHeight="1">
      <c r="A59" s="12" t="s">
        <v>170</v>
      </c>
      <c r="B59" s="13">
        <v>303</v>
      </c>
      <c r="C59" s="58" t="s">
        <v>8</v>
      </c>
      <c r="D59" s="58" t="s">
        <v>171</v>
      </c>
      <c r="E59" s="58" t="s">
        <v>119</v>
      </c>
      <c r="F59" s="58" t="s">
        <v>54</v>
      </c>
      <c r="G59" s="59"/>
      <c r="H59" s="59"/>
      <c r="I59" s="26">
        <v>21110</v>
      </c>
      <c r="J59" s="25">
        <v>21110</v>
      </c>
      <c r="K59" s="20"/>
    </row>
    <row r="60" spans="1:24" s="2" customFormat="1" ht="33">
      <c r="A60" s="44" t="s">
        <v>20</v>
      </c>
      <c r="B60" s="46">
        <v>303</v>
      </c>
      <c r="C60" s="56" t="s">
        <v>11</v>
      </c>
      <c r="D60" s="56" t="s">
        <v>48</v>
      </c>
      <c r="E60" s="56"/>
      <c r="F60" s="56"/>
      <c r="G60" s="57" t="e">
        <f>#REF!+G61+#REF!</f>
        <v>#REF!</v>
      </c>
      <c r="H60" s="57" t="e">
        <f>#REF!+H61+#REF!</f>
        <v>#REF!</v>
      </c>
      <c r="I60" s="28">
        <f>I61</f>
        <v>635000</v>
      </c>
      <c r="J60" s="28">
        <f>J61</f>
        <v>606674.1199999999</v>
      </c>
      <c r="K60" s="54">
        <f>J60/I60</f>
        <v>0.9553923149606297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s="3" customFormat="1" ht="36" customHeight="1">
      <c r="A61" s="12" t="s">
        <v>56</v>
      </c>
      <c r="B61" s="13">
        <v>303</v>
      </c>
      <c r="C61" s="58" t="s">
        <v>11</v>
      </c>
      <c r="D61" s="58" t="s">
        <v>21</v>
      </c>
      <c r="E61" s="58"/>
      <c r="F61" s="58"/>
      <c r="G61" s="59" t="e">
        <f>#REF!+#REF!+#REF!</f>
        <v>#REF!</v>
      </c>
      <c r="H61" s="59" t="e">
        <f>#REF!+#REF!+#REF!</f>
        <v>#REF!</v>
      </c>
      <c r="I61" s="25">
        <f>I62</f>
        <v>635000</v>
      </c>
      <c r="J61" s="25">
        <f>J62</f>
        <v>606674.1199999999</v>
      </c>
      <c r="K61" s="19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</row>
    <row r="62" spans="1:11" ht="52.5" customHeight="1">
      <c r="A62" s="12" t="s">
        <v>76</v>
      </c>
      <c r="B62" s="13">
        <v>303</v>
      </c>
      <c r="C62" s="58" t="s">
        <v>11</v>
      </c>
      <c r="D62" s="58" t="s">
        <v>21</v>
      </c>
      <c r="E62" s="62" t="s">
        <v>124</v>
      </c>
      <c r="F62" s="58"/>
      <c r="G62" s="59"/>
      <c r="H62" s="59"/>
      <c r="I62" s="25">
        <f>I66+I69+I64</f>
        <v>635000</v>
      </c>
      <c r="J62" s="25">
        <f>J66+J70+J64</f>
        <v>606674.1199999999</v>
      </c>
      <c r="K62" s="20"/>
    </row>
    <row r="63" spans="1:24" s="4" customFormat="1" ht="50.25" customHeight="1">
      <c r="A63" s="12" t="s">
        <v>76</v>
      </c>
      <c r="B63" s="14">
        <v>303</v>
      </c>
      <c r="C63" s="58" t="s">
        <v>11</v>
      </c>
      <c r="D63" s="58" t="s">
        <v>21</v>
      </c>
      <c r="E63" s="62" t="s">
        <v>121</v>
      </c>
      <c r="F63" s="58"/>
      <c r="G63" s="59"/>
      <c r="H63" s="59"/>
      <c r="I63" s="25">
        <f>I64</f>
        <v>50000</v>
      </c>
      <c r="J63" s="25">
        <f>J64</f>
        <v>48254.06</v>
      </c>
      <c r="K63" s="20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4" customFormat="1" ht="33" customHeight="1">
      <c r="A64" s="12" t="s">
        <v>84</v>
      </c>
      <c r="B64" s="13">
        <v>303</v>
      </c>
      <c r="C64" s="58" t="s">
        <v>11</v>
      </c>
      <c r="D64" s="58" t="s">
        <v>21</v>
      </c>
      <c r="E64" s="62" t="s">
        <v>121</v>
      </c>
      <c r="F64" s="58" t="s">
        <v>54</v>
      </c>
      <c r="G64" s="59"/>
      <c r="H64" s="59"/>
      <c r="I64" s="25">
        <v>50000</v>
      </c>
      <c r="J64" s="25">
        <v>48254.06</v>
      </c>
      <c r="K64" s="20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4" customFormat="1" ht="33" customHeight="1">
      <c r="A65" s="12" t="s">
        <v>77</v>
      </c>
      <c r="B65" s="13"/>
      <c r="C65" s="58"/>
      <c r="D65" s="58"/>
      <c r="E65" s="62" t="s">
        <v>125</v>
      </c>
      <c r="F65" s="58"/>
      <c r="G65" s="59"/>
      <c r="H65" s="59"/>
      <c r="I65" s="25">
        <f>+I66</f>
        <v>30000</v>
      </c>
      <c r="J65" s="25">
        <f>+J66</f>
        <v>24697.95</v>
      </c>
      <c r="K65" s="20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s="4" customFormat="1" ht="33" customHeight="1">
      <c r="A66" s="12" t="s">
        <v>77</v>
      </c>
      <c r="B66" s="13">
        <v>303</v>
      </c>
      <c r="C66" s="58" t="s">
        <v>11</v>
      </c>
      <c r="D66" s="58" t="s">
        <v>21</v>
      </c>
      <c r="E66" s="62" t="s">
        <v>122</v>
      </c>
      <c r="F66" s="58"/>
      <c r="G66" s="59"/>
      <c r="H66" s="59"/>
      <c r="I66" s="25">
        <f>I67</f>
        <v>30000</v>
      </c>
      <c r="J66" s="25">
        <f>J67</f>
        <v>24697.95</v>
      </c>
      <c r="K66" s="20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s="4" customFormat="1" ht="34.5" customHeight="1">
      <c r="A67" s="12" t="s">
        <v>84</v>
      </c>
      <c r="B67" s="14">
        <v>303</v>
      </c>
      <c r="C67" s="58" t="s">
        <v>11</v>
      </c>
      <c r="D67" s="58" t="s">
        <v>21</v>
      </c>
      <c r="E67" s="62" t="s">
        <v>122</v>
      </c>
      <c r="F67" s="58" t="s">
        <v>54</v>
      </c>
      <c r="G67" s="59"/>
      <c r="H67" s="59"/>
      <c r="I67" s="25">
        <v>30000</v>
      </c>
      <c r="J67" s="25">
        <v>24697.95</v>
      </c>
      <c r="K67" s="20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s="4" customFormat="1" ht="34.5" customHeight="1">
      <c r="A68" s="12" t="s">
        <v>78</v>
      </c>
      <c r="B68" s="14"/>
      <c r="C68" s="58"/>
      <c r="D68" s="58"/>
      <c r="E68" s="62" t="s">
        <v>126</v>
      </c>
      <c r="F68" s="58"/>
      <c r="G68" s="59"/>
      <c r="H68" s="59"/>
      <c r="I68" s="25">
        <f>+I69</f>
        <v>555000</v>
      </c>
      <c r="J68" s="25">
        <f>+J69</f>
        <v>533722.11</v>
      </c>
      <c r="K68" s="20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4" customFormat="1" ht="35.25" customHeight="1">
      <c r="A69" s="12" t="s">
        <v>127</v>
      </c>
      <c r="B69" s="13">
        <v>303</v>
      </c>
      <c r="C69" s="58" t="s">
        <v>11</v>
      </c>
      <c r="D69" s="58" t="s">
        <v>21</v>
      </c>
      <c r="E69" s="62" t="s">
        <v>123</v>
      </c>
      <c r="F69" s="58"/>
      <c r="G69" s="59"/>
      <c r="H69" s="59"/>
      <c r="I69" s="25">
        <f>I70</f>
        <v>555000</v>
      </c>
      <c r="J69" s="25">
        <f>J70</f>
        <v>533722.11</v>
      </c>
      <c r="K69" s="20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4" customFormat="1" ht="34.5" customHeight="1">
      <c r="A70" s="12" t="s">
        <v>84</v>
      </c>
      <c r="B70" s="13">
        <v>303</v>
      </c>
      <c r="C70" s="58" t="s">
        <v>11</v>
      </c>
      <c r="D70" s="58" t="s">
        <v>21</v>
      </c>
      <c r="E70" s="62" t="s">
        <v>123</v>
      </c>
      <c r="F70" s="58" t="s">
        <v>54</v>
      </c>
      <c r="G70" s="59"/>
      <c r="H70" s="59"/>
      <c r="I70" s="25">
        <v>555000</v>
      </c>
      <c r="J70" s="25">
        <v>533722.11</v>
      </c>
      <c r="K70" s="20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2" customFormat="1" ht="24.75" customHeight="1">
      <c r="A71" s="44" t="s">
        <v>22</v>
      </c>
      <c r="B71" s="46">
        <v>303</v>
      </c>
      <c r="C71" s="56" t="s">
        <v>14</v>
      </c>
      <c r="D71" s="56" t="s">
        <v>48</v>
      </c>
      <c r="E71" s="56"/>
      <c r="F71" s="56"/>
      <c r="G71" s="57" t="e">
        <f>#REF!+#REF!+#REF!+#REF!+#REF!+#REF!+#REF!+#REF!+#REF!</f>
        <v>#REF!</v>
      </c>
      <c r="H71" s="57" t="e">
        <f>#REF!+#REF!+#REF!+#REF!+#REF!+#REF!+#REF!+#REF!+#REF!</f>
        <v>#REF!</v>
      </c>
      <c r="I71" s="28">
        <f>I72+I76</f>
        <v>30043550.33</v>
      </c>
      <c r="J71" s="28">
        <f>J72+J76</f>
        <v>29363550.33</v>
      </c>
      <c r="K71" s="54">
        <f>J71/I71</f>
        <v>0.9773661903293438</v>
      </c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1:24" s="7" customFormat="1" ht="16.5" customHeight="1">
      <c r="A72" s="63" t="s">
        <v>42</v>
      </c>
      <c r="B72" s="13">
        <v>303</v>
      </c>
      <c r="C72" s="58" t="s">
        <v>14</v>
      </c>
      <c r="D72" s="58" t="s">
        <v>32</v>
      </c>
      <c r="E72" s="58"/>
      <c r="F72" s="58"/>
      <c r="G72" s="59"/>
      <c r="H72" s="59"/>
      <c r="I72" s="25">
        <f>I75</f>
        <v>17896437.59</v>
      </c>
      <c r="J72" s="25">
        <f>J75</f>
        <v>17896437.59</v>
      </c>
      <c r="K72" s="21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</row>
    <row r="73" spans="1:24" s="7" customFormat="1" ht="16.5" customHeight="1">
      <c r="A73" s="63" t="s">
        <v>135</v>
      </c>
      <c r="B73" s="13">
        <v>303</v>
      </c>
      <c r="C73" s="58" t="s">
        <v>14</v>
      </c>
      <c r="D73" s="58" t="s">
        <v>32</v>
      </c>
      <c r="E73" s="58" t="s">
        <v>129</v>
      </c>
      <c r="F73" s="58"/>
      <c r="G73" s="59"/>
      <c r="H73" s="59"/>
      <c r="I73" s="25">
        <f>I75</f>
        <v>17896437.59</v>
      </c>
      <c r="J73" s="25">
        <f>J75</f>
        <v>17896437.59</v>
      </c>
      <c r="K73" s="21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</row>
    <row r="74" spans="1:24" s="7" customFormat="1" ht="39" customHeight="1">
      <c r="A74" s="12" t="s">
        <v>136</v>
      </c>
      <c r="B74" s="14">
        <v>303</v>
      </c>
      <c r="C74" s="58" t="s">
        <v>14</v>
      </c>
      <c r="D74" s="58" t="s">
        <v>32</v>
      </c>
      <c r="E74" s="58" t="s">
        <v>128</v>
      </c>
      <c r="F74" s="58"/>
      <c r="G74" s="59"/>
      <c r="H74" s="59"/>
      <c r="I74" s="25">
        <f>I75</f>
        <v>17896437.59</v>
      </c>
      <c r="J74" s="25">
        <f>J75</f>
        <v>17896437.59</v>
      </c>
      <c r="K74" s="21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</row>
    <row r="75" spans="1:24" s="7" customFormat="1" ht="48" customHeight="1">
      <c r="A75" s="60" t="s">
        <v>85</v>
      </c>
      <c r="B75" s="13">
        <v>303</v>
      </c>
      <c r="C75" s="58" t="s">
        <v>14</v>
      </c>
      <c r="D75" s="58" t="s">
        <v>32</v>
      </c>
      <c r="E75" s="58" t="s">
        <v>128</v>
      </c>
      <c r="F75" s="58" t="s">
        <v>57</v>
      </c>
      <c r="G75" s="59"/>
      <c r="H75" s="59"/>
      <c r="I75" s="25">
        <v>17896437.59</v>
      </c>
      <c r="J75" s="25">
        <v>17896437.59</v>
      </c>
      <c r="K75" s="21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</row>
    <row r="76" spans="1:24" s="8" customFormat="1" ht="16.5" customHeight="1">
      <c r="A76" s="12" t="s">
        <v>23</v>
      </c>
      <c r="B76" s="13">
        <v>303</v>
      </c>
      <c r="C76" s="58" t="s">
        <v>14</v>
      </c>
      <c r="D76" s="58" t="s">
        <v>24</v>
      </c>
      <c r="E76" s="58"/>
      <c r="F76" s="58"/>
      <c r="G76" s="59" t="e">
        <f>#REF!+#REF!+#REF!+G77+#REF!</f>
        <v>#REF!</v>
      </c>
      <c r="H76" s="59" t="e">
        <f>#REF!+#REF!+#REF!+H77+#REF!</f>
        <v>#REF!</v>
      </c>
      <c r="I76" s="25">
        <f>I77</f>
        <v>12147112.74</v>
      </c>
      <c r="J76" s="25">
        <f>J77</f>
        <v>11467112.74</v>
      </c>
      <c r="K76" s="22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</row>
    <row r="77" spans="1:24" s="9" customFormat="1" ht="33" customHeight="1">
      <c r="A77" s="61" t="s">
        <v>25</v>
      </c>
      <c r="B77" s="13">
        <v>303</v>
      </c>
      <c r="C77" s="58" t="s">
        <v>14</v>
      </c>
      <c r="D77" s="58" t="s">
        <v>24</v>
      </c>
      <c r="E77" s="58" t="s">
        <v>128</v>
      </c>
      <c r="F77" s="58"/>
      <c r="G77" s="59" t="e">
        <f>G79+#REF!+#REF!</f>
        <v>#REF!</v>
      </c>
      <c r="H77" s="59" t="e">
        <f>H79+#REF!+#REF!</f>
        <v>#REF!</v>
      </c>
      <c r="I77" s="25">
        <f>I79</f>
        <v>12147112.74</v>
      </c>
      <c r="J77" s="25">
        <f>J79</f>
        <v>11467112.74</v>
      </c>
      <c r="K77" s="23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</row>
    <row r="78" spans="1:24" s="9" customFormat="1" ht="33.75" customHeight="1">
      <c r="A78" s="61" t="s">
        <v>25</v>
      </c>
      <c r="B78" s="13">
        <v>303</v>
      </c>
      <c r="C78" s="58" t="s">
        <v>14</v>
      </c>
      <c r="D78" s="58" t="s">
        <v>24</v>
      </c>
      <c r="E78" s="58" t="s">
        <v>128</v>
      </c>
      <c r="F78" s="58"/>
      <c r="G78" s="59"/>
      <c r="H78" s="59"/>
      <c r="I78" s="25">
        <f>I79</f>
        <v>12147112.74</v>
      </c>
      <c r="J78" s="25">
        <f>J79</f>
        <v>11467112.74</v>
      </c>
      <c r="K78" s="23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</row>
    <row r="79" spans="1:24" s="10" customFormat="1" ht="34.5" customHeight="1">
      <c r="A79" s="60" t="s">
        <v>85</v>
      </c>
      <c r="B79" s="13">
        <v>303</v>
      </c>
      <c r="C79" s="58" t="s">
        <v>14</v>
      </c>
      <c r="D79" s="58" t="s">
        <v>24</v>
      </c>
      <c r="E79" s="58" t="s">
        <v>128</v>
      </c>
      <c r="F79" s="58" t="s">
        <v>57</v>
      </c>
      <c r="G79" s="59" t="e">
        <f>#REF!</f>
        <v>#REF!</v>
      </c>
      <c r="H79" s="59" t="e">
        <f>#REF!</f>
        <v>#REF!</v>
      </c>
      <c r="I79" s="25">
        <v>12147112.74</v>
      </c>
      <c r="J79" s="25">
        <v>11467112.74</v>
      </c>
      <c r="K79" s="23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</row>
    <row r="80" spans="1:24" s="2" customFormat="1" ht="24.75" customHeight="1">
      <c r="A80" s="44" t="s">
        <v>26</v>
      </c>
      <c r="B80" s="45">
        <v>303</v>
      </c>
      <c r="C80" s="56" t="s">
        <v>27</v>
      </c>
      <c r="D80" s="56" t="s">
        <v>48</v>
      </c>
      <c r="E80" s="56"/>
      <c r="F80" s="56"/>
      <c r="G80" s="57" t="e">
        <f>G90+#REF!+#REF!+#REF!+#REF!+#REF!</f>
        <v>#REF!</v>
      </c>
      <c r="H80" s="57" t="e">
        <f>H90+#REF!+#REF!+#REF!+#REF!+#REF!</f>
        <v>#REF!</v>
      </c>
      <c r="I80" s="28">
        <f>I81+I85</f>
        <v>2380000</v>
      </c>
      <c r="J80" s="28">
        <f>J81+J85</f>
        <v>2266888.45</v>
      </c>
      <c r="K80" s="54">
        <f>J80/I80</f>
        <v>0.9524741386554623</v>
      </c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</row>
    <row r="81" spans="1:24" s="3" customFormat="1" ht="18.75" customHeight="1">
      <c r="A81" s="12" t="s">
        <v>58</v>
      </c>
      <c r="B81" s="13">
        <v>303</v>
      </c>
      <c r="C81" s="58" t="s">
        <v>27</v>
      </c>
      <c r="D81" s="58" t="s">
        <v>8</v>
      </c>
      <c r="E81" s="58"/>
      <c r="F81" s="58"/>
      <c r="G81" s="59"/>
      <c r="H81" s="59"/>
      <c r="I81" s="25">
        <f>+I82</f>
        <v>130000</v>
      </c>
      <c r="J81" s="25">
        <f>+J82</f>
        <v>104552.89</v>
      </c>
      <c r="K81" s="19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</row>
    <row r="82" spans="1:24" s="3" customFormat="1" ht="18.75" customHeight="1">
      <c r="A82" s="43" t="s">
        <v>74</v>
      </c>
      <c r="B82" s="13">
        <v>303</v>
      </c>
      <c r="C82" s="58" t="s">
        <v>27</v>
      </c>
      <c r="D82" s="58" t="s">
        <v>8</v>
      </c>
      <c r="E82" s="58" t="s">
        <v>137</v>
      </c>
      <c r="F82" s="58"/>
      <c r="G82" s="59"/>
      <c r="H82" s="59"/>
      <c r="I82" s="25">
        <f>I83</f>
        <v>130000</v>
      </c>
      <c r="J82" s="25">
        <f>J83</f>
        <v>104552.89</v>
      </c>
      <c r="K82" s="19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</row>
    <row r="83" spans="1:24" s="3" customFormat="1" ht="41.25" customHeight="1">
      <c r="A83" s="43" t="s">
        <v>138</v>
      </c>
      <c r="B83" s="13">
        <v>303</v>
      </c>
      <c r="C83" s="58" t="s">
        <v>27</v>
      </c>
      <c r="D83" s="58" t="s">
        <v>8</v>
      </c>
      <c r="E83" s="58" t="s">
        <v>132</v>
      </c>
      <c r="F83" s="58"/>
      <c r="G83" s="59"/>
      <c r="H83" s="59"/>
      <c r="I83" s="25">
        <f>+I84</f>
        <v>130000</v>
      </c>
      <c r="J83" s="25">
        <f>+J84</f>
        <v>104552.89</v>
      </c>
      <c r="K83" s="19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</row>
    <row r="84" spans="1:24" s="3" customFormat="1" ht="34.5" customHeight="1">
      <c r="A84" s="12" t="s">
        <v>84</v>
      </c>
      <c r="B84" s="13">
        <v>303</v>
      </c>
      <c r="C84" s="58" t="s">
        <v>27</v>
      </c>
      <c r="D84" s="58" t="s">
        <v>8</v>
      </c>
      <c r="E84" s="58" t="s">
        <v>132</v>
      </c>
      <c r="F84" s="58" t="s">
        <v>54</v>
      </c>
      <c r="G84" s="59"/>
      <c r="H84" s="59"/>
      <c r="I84" s="25">
        <v>130000</v>
      </c>
      <c r="J84" s="25">
        <v>104552.89</v>
      </c>
      <c r="K84" s="19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</row>
    <row r="85" spans="1:24" s="2" customFormat="1" ht="20.25" customHeight="1">
      <c r="A85" s="64" t="s">
        <v>28</v>
      </c>
      <c r="B85" s="13">
        <v>303</v>
      </c>
      <c r="C85" s="56" t="s">
        <v>27</v>
      </c>
      <c r="D85" s="56" t="s">
        <v>11</v>
      </c>
      <c r="E85" s="56"/>
      <c r="F85" s="56"/>
      <c r="G85" s="57"/>
      <c r="H85" s="57"/>
      <c r="I85" s="28">
        <f>I87+I89</f>
        <v>2250000</v>
      </c>
      <c r="J85" s="28">
        <f>J87+J89</f>
        <v>2162335.56</v>
      </c>
      <c r="K85" s="17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</row>
    <row r="86" spans="1:11" ht="15.75" customHeight="1">
      <c r="A86" s="12" t="s">
        <v>139</v>
      </c>
      <c r="B86" s="14">
        <v>303</v>
      </c>
      <c r="C86" s="58" t="s">
        <v>27</v>
      </c>
      <c r="D86" s="58" t="s">
        <v>11</v>
      </c>
      <c r="E86" s="58" t="s">
        <v>140</v>
      </c>
      <c r="F86" s="58"/>
      <c r="G86" s="59" t="e">
        <f>#REF!</f>
        <v>#REF!</v>
      </c>
      <c r="H86" s="59" t="e">
        <f>#REF!</f>
        <v>#REF!</v>
      </c>
      <c r="I86" s="25">
        <f>I87</f>
        <v>200000</v>
      </c>
      <c r="J86" s="25">
        <f>J87</f>
        <v>184880</v>
      </c>
      <c r="K86" s="20"/>
    </row>
    <row r="87" spans="1:24" s="4" customFormat="1" ht="33.75" customHeight="1">
      <c r="A87" s="12" t="s">
        <v>84</v>
      </c>
      <c r="B87" s="13">
        <v>303</v>
      </c>
      <c r="C87" s="58" t="s">
        <v>27</v>
      </c>
      <c r="D87" s="58" t="s">
        <v>11</v>
      </c>
      <c r="E87" s="58" t="s">
        <v>141</v>
      </c>
      <c r="F87" s="58" t="s">
        <v>54</v>
      </c>
      <c r="G87" s="59" t="e">
        <f>'[1]главы'!H175</f>
        <v>#REF!</v>
      </c>
      <c r="H87" s="59" t="e">
        <f>'[1]главы'!I175</f>
        <v>#REF!</v>
      </c>
      <c r="I87" s="25">
        <v>200000</v>
      </c>
      <c r="J87" s="25">
        <v>184880</v>
      </c>
      <c r="K87" s="20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11" ht="15.75" customHeight="1">
      <c r="A88" s="12" t="s">
        <v>142</v>
      </c>
      <c r="B88" s="13">
        <v>303</v>
      </c>
      <c r="C88" s="58" t="s">
        <v>27</v>
      </c>
      <c r="D88" s="58" t="s">
        <v>11</v>
      </c>
      <c r="E88" s="58" t="s">
        <v>140</v>
      </c>
      <c r="F88" s="58"/>
      <c r="G88" s="59" t="e">
        <f>#REF!</f>
        <v>#REF!</v>
      </c>
      <c r="H88" s="59" t="e">
        <f>#REF!</f>
        <v>#REF!</v>
      </c>
      <c r="I88" s="25">
        <f>I89</f>
        <v>2050000</v>
      </c>
      <c r="J88" s="25">
        <f>J89</f>
        <v>1977455.56</v>
      </c>
      <c r="K88" s="20"/>
    </row>
    <row r="89" spans="1:24" s="4" customFormat="1" ht="33" customHeight="1">
      <c r="A89" s="12" t="s">
        <v>84</v>
      </c>
      <c r="B89" s="14">
        <v>303</v>
      </c>
      <c r="C89" s="58" t="s">
        <v>27</v>
      </c>
      <c r="D89" s="58" t="s">
        <v>11</v>
      </c>
      <c r="E89" s="58" t="s">
        <v>133</v>
      </c>
      <c r="F89" s="58" t="s">
        <v>54</v>
      </c>
      <c r="G89" s="59" t="e">
        <f>'[1]главы'!H180</f>
        <v>#REF!</v>
      </c>
      <c r="H89" s="59" t="e">
        <f>'[1]главы'!I180</f>
        <v>#REF!</v>
      </c>
      <c r="I89" s="25">
        <v>2050000</v>
      </c>
      <c r="J89" s="25">
        <v>1977455.56</v>
      </c>
      <c r="K89" s="20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s="2" customFormat="1" ht="25.5" customHeight="1">
      <c r="A90" s="44" t="s">
        <v>29</v>
      </c>
      <c r="B90" s="45">
        <v>303</v>
      </c>
      <c r="C90" s="56" t="s">
        <v>18</v>
      </c>
      <c r="D90" s="56" t="s">
        <v>48</v>
      </c>
      <c r="E90" s="56"/>
      <c r="F90" s="56"/>
      <c r="G90" s="57" t="e">
        <f>G99+#REF!+#REF!+#REF!+#REF!+G120</f>
        <v>#REF!</v>
      </c>
      <c r="H90" s="57" t="e">
        <f>H99+#REF!+#REF!+#REF!+#REF!+H120</f>
        <v>#REF!</v>
      </c>
      <c r="I90" s="28">
        <f>I99+I120+I91+I110+I105</f>
        <v>33904166.36</v>
      </c>
      <c r="J90" s="28">
        <f>J99+J120+J91+J110+J105</f>
        <v>33617993.61</v>
      </c>
      <c r="K90" s="54">
        <f>J90/I90</f>
        <v>0.9915593633253987</v>
      </c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</row>
    <row r="91" spans="1:24" s="3" customFormat="1" ht="15.75" customHeight="1">
      <c r="A91" s="44" t="s">
        <v>30</v>
      </c>
      <c r="B91" s="13">
        <v>303</v>
      </c>
      <c r="C91" s="56" t="s">
        <v>18</v>
      </c>
      <c r="D91" s="56" t="s">
        <v>8</v>
      </c>
      <c r="E91" s="56"/>
      <c r="F91" s="56"/>
      <c r="G91" s="57" t="e">
        <f>#REF!+#REF!+#REF!+#REF!+G92</f>
        <v>#REF!</v>
      </c>
      <c r="H91" s="57" t="e">
        <f>#REF!+#REF!+#REF!+#REF!+H92</f>
        <v>#REF!</v>
      </c>
      <c r="I91" s="28">
        <f>I94+I96+I97</f>
        <v>21741159.630000003</v>
      </c>
      <c r="J91" s="28">
        <f>J94+J96+J97</f>
        <v>21741159.630000003</v>
      </c>
      <c r="K91" s="19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</row>
    <row r="92" spans="1:11" ht="15.75" customHeight="1">
      <c r="A92" s="65" t="s">
        <v>135</v>
      </c>
      <c r="B92" s="14">
        <v>303</v>
      </c>
      <c r="C92" s="58" t="s">
        <v>18</v>
      </c>
      <c r="D92" s="58" t="s">
        <v>8</v>
      </c>
      <c r="E92" s="58" t="s">
        <v>129</v>
      </c>
      <c r="F92" s="58"/>
      <c r="G92" s="59" t="e">
        <f>#REF!</f>
        <v>#REF!</v>
      </c>
      <c r="H92" s="59" t="e">
        <f>#REF!</f>
        <v>#REF!</v>
      </c>
      <c r="I92" s="25">
        <f>I93</f>
        <v>14610202.63</v>
      </c>
      <c r="J92" s="25">
        <f>J93</f>
        <v>14610202.63</v>
      </c>
      <c r="K92" s="20"/>
    </row>
    <row r="93" spans="1:11" ht="35.25" customHeight="1">
      <c r="A93" s="65" t="s">
        <v>136</v>
      </c>
      <c r="B93" s="13">
        <v>303</v>
      </c>
      <c r="C93" s="58" t="s">
        <v>18</v>
      </c>
      <c r="D93" s="58" t="s">
        <v>8</v>
      </c>
      <c r="E93" s="58" t="s">
        <v>128</v>
      </c>
      <c r="F93" s="58"/>
      <c r="G93" s="59"/>
      <c r="H93" s="59"/>
      <c r="I93" s="25">
        <f>I94</f>
        <v>14610202.63</v>
      </c>
      <c r="J93" s="25">
        <f>J94</f>
        <v>14610202.63</v>
      </c>
      <c r="K93" s="20"/>
    </row>
    <row r="94" spans="1:24" s="4" customFormat="1" ht="51.75" customHeight="1">
      <c r="A94" s="60" t="s">
        <v>85</v>
      </c>
      <c r="B94" s="13">
        <v>303</v>
      </c>
      <c r="C94" s="58" t="s">
        <v>18</v>
      </c>
      <c r="D94" s="58" t="s">
        <v>8</v>
      </c>
      <c r="E94" s="58" t="s">
        <v>128</v>
      </c>
      <c r="F94" s="58" t="s">
        <v>57</v>
      </c>
      <c r="G94" s="59" t="e">
        <f>'[1]главы'!H185</f>
        <v>#REF!</v>
      </c>
      <c r="H94" s="59" t="e">
        <f>'[1]главы'!I185</f>
        <v>#REF!</v>
      </c>
      <c r="I94" s="25">
        <v>14610202.63</v>
      </c>
      <c r="J94" s="25">
        <v>14610202.63</v>
      </c>
      <c r="K94" s="20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11" ht="15.75" customHeight="1">
      <c r="A95" s="12" t="s">
        <v>59</v>
      </c>
      <c r="B95" s="13">
        <v>303</v>
      </c>
      <c r="C95" s="58" t="s">
        <v>18</v>
      </c>
      <c r="D95" s="58" t="s">
        <v>8</v>
      </c>
      <c r="E95" s="58" t="s">
        <v>143</v>
      </c>
      <c r="F95" s="58"/>
      <c r="G95" s="59"/>
      <c r="H95" s="59"/>
      <c r="I95" s="25">
        <f>I96</f>
        <v>5336900</v>
      </c>
      <c r="J95" s="25">
        <f>J96</f>
        <v>5336900</v>
      </c>
      <c r="K95" s="20"/>
    </row>
    <row r="96" spans="1:24" s="3" customFormat="1" ht="52.5" customHeight="1">
      <c r="A96" s="60" t="s">
        <v>85</v>
      </c>
      <c r="B96" s="14">
        <v>303</v>
      </c>
      <c r="C96" s="58" t="s">
        <v>18</v>
      </c>
      <c r="D96" s="58" t="s">
        <v>8</v>
      </c>
      <c r="E96" s="58" t="s">
        <v>143</v>
      </c>
      <c r="F96" s="58" t="s">
        <v>57</v>
      </c>
      <c r="G96" s="59"/>
      <c r="H96" s="59"/>
      <c r="I96" s="25">
        <v>5336900</v>
      </c>
      <c r="J96" s="25">
        <v>5336900</v>
      </c>
      <c r="K96" s="19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</row>
    <row r="97" spans="1:24" s="3" customFormat="1" ht="16.5">
      <c r="A97" s="84" t="s">
        <v>191</v>
      </c>
      <c r="B97" s="91">
        <v>303</v>
      </c>
      <c r="C97" s="82" t="s">
        <v>18</v>
      </c>
      <c r="D97" s="82" t="s">
        <v>8</v>
      </c>
      <c r="E97" s="83" t="s">
        <v>192</v>
      </c>
      <c r="F97" s="82"/>
      <c r="G97" s="92"/>
      <c r="H97" s="92"/>
      <c r="I97" s="69">
        <f>+I98</f>
        <v>1794057</v>
      </c>
      <c r="J97" s="69">
        <f>+J98</f>
        <v>1794057</v>
      </c>
      <c r="K97" s="19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</row>
    <row r="98" spans="1:24" s="3" customFormat="1" ht="33">
      <c r="A98" s="84" t="s">
        <v>193</v>
      </c>
      <c r="B98" s="91">
        <v>303</v>
      </c>
      <c r="C98" s="82" t="s">
        <v>18</v>
      </c>
      <c r="D98" s="82" t="s">
        <v>8</v>
      </c>
      <c r="E98" s="83" t="s">
        <v>192</v>
      </c>
      <c r="F98" s="82" t="s">
        <v>57</v>
      </c>
      <c r="G98" s="92"/>
      <c r="H98" s="92"/>
      <c r="I98" s="69">
        <v>1794057</v>
      </c>
      <c r="J98" s="25">
        <v>1794057</v>
      </c>
      <c r="K98" s="19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</row>
    <row r="99" spans="1:24" s="3" customFormat="1" ht="15.75" customHeight="1">
      <c r="A99" s="44" t="s">
        <v>174</v>
      </c>
      <c r="B99" s="13">
        <v>303</v>
      </c>
      <c r="C99" s="56" t="s">
        <v>18</v>
      </c>
      <c r="D99" s="56" t="s">
        <v>11</v>
      </c>
      <c r="E99" s="56"/>
      <c r="F99" s="56"/>
      <c r="G99" s="57" t="e">
        <f>#REF!+G100+#REF!+#REF!+#REF!</f>
        <v>#REF!</v>
      </c>
      <c r="H99" s="57" t="e">
        <f>#REF!+H100+#REF!+#REF!+#REF!</f>
        <v>#REF!</v>
      </c>
      <c r="I99" s="28">
        <f>+I102+I104</f>
        <v>9992486.73</v>
      </c>
      <c r="J99" s="28">
        <f>+J102+J104</f>
        <v>9992486.73</v>
      </c>
      <c r="K99" s="19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</row>
    <row r="100" spans="1:11" ht="15.75" customHeight="1">
      <c r="A100" s="65" t="s">
        <v>135</v>
      </c>
      <c r="B100" s="13">
        <v>303</v>
      </c>
      <c r="C100" s="58" t="s">
        <v>18</v>
      </c>
      <c r="D100" s="58" t="s">
        <v>11</v>
      </c>
      <c r="E100" s="58" t="s">
        <v>129</v>
      </c>
      <c r="F100" s="58"/>
      <c r="G100" s="59">
        <f>G102</f>
        <v>66440</v>
      </c>
      <c r="H100" s="59">
        <f>H102</f>
        <v>0</v>
      </c>
      <c r="I100" s="25">
        <f>I101</f>
        <v>9133435.73</v>
      </c>
      <c r="J100" s="25">
        <f>J101</f>
        <v>9133435.73</v>
      </c>
      <c r="K100" s="20"/>
    </row>
    <row r="101" spans="1:11" ht="18.75" customHeight="1">
      <c r="A101" s="65" t="s">
        <v>60</v>
      </c>
      <c r="B101" s="14">
        <v>303</v>
      </c>
      <c r="C101" s="58" t="s">
        <v>18</v>
      </c>
      <c r="D101" s="58" t="s">
        <v>11</v>
      </c>
      <c r="E101" s="58" t="s">
        <v>128</v>
      </c>
      <c r="F101" s="58"/>
      <c r="G101" s="59"/>
      <c r="H101" s="59"/>
      <c r="I101" s="25">
        <f>I102</f>
        <v>9133435.73</v>
      </c>
      <c r="J101" s="25">
        <f>J102</f>
        <v>9133435.73</v>
      </c>
      <c r="K101" s="20"/>
    </row>
    <row r="102" spans="1:24" s="4" customFormat="1" ht="49.5" customHeight="1">
      <c r="A102" s="60" t="s">
        <v>85</v>
      </c>
      <c r="B102" s="13">
        <v>303</v>
      </c>
      <c r="C102" s="58" t="s">
        <v>18</v>
      </c>
      <c r="D102" s="58" t="s">
        <v>11</v>
      </c>
      <c r="E102" s="58" t="s">
        <v>128</v>
      </c>
      <c r="F102" s="58" t="s">
        <v>57</v>
      </c>
      <c r="G102" s="59">
        <f>'[1]главы'!H198+'[1]главы'!H614+'[1]главы'!H147</f>
        <v>66440</v>
      </c>
      <c r="H102" s="59">
        <f>'[1]главы'!I198+'[1]главы'!I614+'[1]главы'!I147</f>
        <v>0</v>
      </c>
      <c r="I102" s="25">
        <v>9133435.73</v>
      </c>
      <c r="J102" s="25">
        <v>9133435.73</v>
      </c>
      <c r="K102" s="20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s="4" customFormat="1" ht="16.5">
      <c r="A103" s="84" t="s">
        <v>191</v>
      </c>
      <c r="B103" s="91">
        <v>303</v>
      </c>
      <c r="C103" s="82" t="s">
        <v>18</v>
      </c>
      <c r="D103" s="82" t="s">
        <v>11</v>
      </c>
      <c r="E103" s="83" t="s">
        <v>192</v>
      </c>
      <c r="F103" s="82"/>
      <c r="G103" s="59"/>
      <c r="H103" s="59"/>
      <c r="I103" s="69">
        <f>+I104</f>
        <v>859051</v>
      </c>
      <c r="J103" s="25">
        <f>+J104</f>
        <v>859051</v>
      </c>
      <c r="K103" s="20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s="4" customFormat="1" ht="33">
      <c r="A104" s="84" t="s">
        <v>193</v>
      </c>
      <c r="B104" s="91">
        <v>303</v>
      </c>
      <c r="C104" s="82" t="s">
        <v>18</v>
      </c>
      <c r="D104" s="82" t="s">
        <v>11</v>
      </c>
      <c r="E104" s="83" t="s">
        <v>192</v>
      </c>
      <c r="F104" s="82" t="s">
        <v>57</v>
      </c>
      <c r="G104" s="59"/>
      <c r="H104" s="59"/>
      <c r="I104" s="69">
        <v>859051</v>
      </c>
      <c r="J104" s="25">
        <v>859051</v>
      </c>
      <c r="K104" s="20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s="4" customFormat="1" ht="33">
      <c r="A105" s="93" t="s">
        <v>194</v>
      </c>
      <c r="B105" s="45">
        <v>303</v>
      </c>
      <c r="C105" s="79" t="s">
        <v>18</v>
      </c>
      <c r="D105" s="79" t="s">
        <v>27</v>
      </c>
      <c r="E105" s="94"/>
      <c r="F105" s="79"/>
      <c r="G105" s="95"/>
      <c r="H105" s="96">
        <f aca="true" t="shared" si="1" ref="H105:J108">+H106</f>
        <v>220000</v>
      </c>
      <c r="I105" s="68">
        <f t="shared" si="1"/>
        <v>220000</v>
      </c>
      <c r="J105" s="68">
        <f t="shared" si="1"/>
        <v>114596</v>
      </c>
      <c r="K105" s="20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s="4" customFormat="1" ht="69">
      <c r="A106" s="97" t="s">
        <v>195</v>
      </c>
      <c r="B106" s="98">
        <v>303</v>
      </c>
      <c r="C106" s="99" t="s">
        <v>18</v>
      </c>
      <c r="D106" s="99" t="s">
        <v>27</v>
      </c>
      <c r="E106" s="94" t="s">
        <v>196</v>
      </c>
      <c r="F106" s="99"/>
      <c r="G106" s="100"/>
      <c r="H106" s="101">
        <f t="shared" si="1"/>
        <v>220000</v>
      </c>
      <c r="I106" s="102">
        <f t="shared" si="1"/>
        <v>220000</v>
      </c>
      <c r="J106" s="102">
        <f t="shared" si="1"/>
        <v>114596</v>
      </c>
      <c r="K106" s="20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s="4" customFormat="1" ht="17.25">
      <c r="A107" s="84" t="s">
        <v>194</v>
      </c>
      <c r="B107" s="14">
        <v>303</v>
      </c>
      <c r="C107" s="82" t="s">
        <v>197</v>
      </c>
      <c r="D107" s="82" t="s">
        <v>27</v>
      </c>
      <c r="E107" s="66" t="s">
        <v>198</v>
      </c>
      <c r="F107" s="58"/>
      <c r="G107" s="100"/>
      <c r="H107" s="103">
        <f t="shared" si="1"/>
        <v>220000</v>
      </c>
      <c r="I107" s="69">
        <f t="shared" si="1"/>
        <v>220000</v>
      </c>
      <c r="J107" s="69">
        <f t="shared" si="1"/>
        <v>114596</v>
      </c>
      <c r="K107" s="20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s="4" customFormat="1" ht="17.25">
      <c r="A108" s="84" t="s">
        <v>189</v>
      </c>
      <c r="B108" s="13">
        <v>303</v>
      </c>
      <c r="C108" s="82" t="s">
        <v>18</v>
      </c>
      <c r="D108" s="82" t="s">
        <v>27</v>
      </c>
      <c r="E108" s="66" t="s">
        <v>113</v>
      </c>
      <c r="F108" s="58"/>
      <c r="G108" s="100"/>
      <c r="H108" s="103">
        <f t="shared" si="1"/>
        <v>220000</v>
      </c>
      <c r="I108" s="69">
        <f t="shared" si="1"/>
        <v>220000</v>
      </c>
      <c r="J108" s="69">
        <f t="shared" si="1"/>
        <v>114596</v>
      </c>
      <c r="K108" s="20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s="4" customFormat="1" ht="33">
      <c r="A109" s="12" t="s">
        <v>190</v>
      </c>
      <c r="B109" s="13">
        <v>303</v>
      </c>
      <c r="C109" s="82" t="s">
        <v>18</v>
      </c>
      <c r="D109" s="82" t="s">
        <v>27</v>
      </c>
      <c r="E109" s="66" t="s">
        <v>113</v>
      </c>
      <c r="F109" s="58" t="s">
        <v>54</v>
      </c>
      <c r="G109" s="92"/>
      <c r="H109" s="103">
        <v>220000</v>
      </c>
      <c r="I109" s="69">
        <v>220000</v>
      </c>
      <c r="J109" s="25">
        <v>114596</v>
      </c>
      <c r="K109" s="20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s="6" customFormat="1" ht="15.75" customHeight="1">
      <c r="A110" s="44" t="s">
        <v>43</v>
      </c>
      <c r="B110" s="45">
        <v>303</v>
      </c>
      <c r="C110" s="56" t="s">
        <v>18</v>
      </c>
      <c r="D110" s="56" t="s">
        <v>18</v>
      </c>
      <c r="E110" s="56"/>
      <c r="F110" s="56"/>
      <c r="G110" s="57"/>
      <c r="H110" s="57"/>
      <c r="I110" s="28">
        <f>+I114+I116+I118+I111</f>
        <v>560000</v>
      </c>
      <c r="J110" s="28">
        <f>+J114+J116+J118+J111</f>
        <v>549427.77</v>
      </c>
      <c r="K110" s="17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s="6" customFormat="1" ht="15.75" customHeight="1">
      <c r="A111" s="12" t="s">
        <v>79</v>
      </c>
      <c r="B111" s="14">
        <v>303</v>
      </c>
      <c r="C111" s="58" t="s">
        <v>18</v>
      </c>
      <c r="D111" s="58" t="s">
        <v>18</v>
      </c>
      <c r="E111" s="58" t="s">
        <v>144</v>
      </c>
      <c r="F111" s="58"/>
      <c r="G111" s="59"/>
      <c r="H111" s="59"/>
      <c r="I111" s="25">
        <f>+I113+I112</f>
        <v>135000</v>
      </c>
      <c r="J111" s="25">
        <f>+J113+J112</f>
        <v>129797.04</v>
      </c>
      <c r="K111" s="20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s="6" customFormat="1" ht="33.75" customHeight="1">
      <c r="A112" s="12" t="s">
        <v>84</v>
      </c>
      <c r="B112" s="13">
        <v>303</v>
      </c>
      <c r="C112" s="58" t="s">
        <v>18</v>
      </c>
      <c r="D112" s="58" t="s">
        <v>18</v>
      </c>
      <c r="E112" s="58" t="s">
        <v>144</v>
      </c>
      <c r="F112" s="58" t="s">
        <v>54</v>
      </c>
      <c r="G112" s="59"/>
      <c r="H112" s="59"/>
      <c r="I112" s="25">
        <v>5000</v>
      </c>
      <c r="J112" s="25">
        <v>0</v>
      </c>
      <c r="K112" s="20"/>
      <c r="L112" s="41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s="6" customFormat="1" ht="33.75" customHeight="1">
      <c r="A113" s="12" t="s">
        <v>176</v>
      </c>
      <c r="B113" s="13">
        <v>303</v>
      </c>
      <c r="C113" s="58" t="s">
        <v>18</v>
      </c>
      <c r="D113" s="58" t="s">
        <v>18</v>
      </c>
      <c r="E113" s="58" t="s">
        <v>144</v>
      </c>
      <c r="F113" s="58" t="s">
        <v>175</v>
      </c>
      <c r="G113" s="59"/>
      <c r="H113" s="59"/>
      <c r="I113" s="25">
        <v>130000</v>
      </c>
      <c r="J113" s="25">
        <v>129797.04</v>
      </c>
      <c r="K113" s="20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s="6" customFormat="1" ht="15.75" customHeight="1">
      <c r="A114" s="12" t="s">
        <v>79</v>
      </c>
      <c r="B114" s="14">
        <v>303</v>
      </c>
      <c r="C114" s="58" t="s">
        <v>18</v>
      </c>
      <c r="D114" s="58" t="s">
        <v>18</v>
      </c>
      <c r="E114" s="58" t="s">
        <v>146</v>
      </c>
      <c r="F114" s="58"/>
      <c r="G114" s="59"/>
      <c r="H114" s="59"/>
      <c r="I114" s="25">
        <f>I115</f>
        <v>215000</v>
      </c>
      <c r="J114" s="25">
        <f>J115</f>
        <v>213771.33</v>
      </c>
      <c r="K114" s="20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s="6" customFormat="1" ht="33" customHeight="1">
      <c r="A115" s="12" t="s">
        <v>176</v>
      </c>
      <c r="B115" s="13">
        <v>303</v>
      </c>
      <c r="C115" s="58" t="s">
        <v>18</v>
      </c>
      <c r="D115" s="58" t="s">
        <v>18</v>
      </c>
      <c r="E115" s="58" t="s">
        <v>146</v>
      </c>
      <c r="F115" s="58" t="s">
        <v>175</v>
      </c>
      <c r="G115" s="59"/>
      <c r="H115" s="59"/>
      <c r="I115" s="25">
        <v>215000</v>
      </c>
      <c r="J115" s="25">
        <v>213771.33</v>
      </c>
      <c r="K115" s="20"/>
      <c r="L115" s="41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s="6" customFormat="1" ht="15.75" customHeight="1">
      <c r="A116" s="12" t="s">
        <v>79</v>
      </c>
      <c r="B116" s="14">
        <v>303</v>
      </c>
      <c r="C116" s="58" t="s">
        <v>18</v>
      </c>
      <c r="D116" s="58" t="s">
        <v>18</v>
      </c>
      <c r="E116" s="58" t="s">
        <v>147</v>
      </c>
      <c r="F116" s="58"/>
      <c r="G116" s="59"/>
      <c r="H116" s="59"/>
      <c r="I116" s="25">
        <f>I117</f>
        <v>110000</v>
      </c>
      <c r="J116" s="25">
        <f>J117</f>
        <v>107579.4</v>
      </c>
      <c r="K116" s="20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s="6" customFormat="1" ht="33" customHeight="1">
      <c r="A117" s="12" t="s">
        <v>84</v>
      </c>
      <c r="B117" s="13">
        <v>303</v>
      </c>
      <c r="C117" s="58" t="s">
        <v>18</v>
      </c>
      <c r="D117" s="58" t="s">
        <v>18</v>
      </c>
      <c r="E117" s="58" t="s">
        <v>147</v>
      </c>
      <c r="F117" s="58" t="s">
        <v>54</v>
      </c>
      <c r="G117" s="59"/>
      <c r="H117" s="59"/>
      <c r="I117" s="25">
        <v>110000</v>
      </c>
      <c r="J117" s="25">
        <v>107579.4</v>
      </c>
      <c r="K117" s="20"/>
      <c r="L117" s="41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11" ht="17.25" customHeight="1">
      <c r="A118" s="12" t="s">
        <v>80</v>
      </c>
      <c r="B118" s="14">
        <v>303</v>
      </c>
      <c r="C118" s="58" t="s">
        <v>18</v>
      </c>
      <c r="D118" s="58" t="s">
        <v>18</v>
      </c>
      <c r="E118" s="58" t="s">
        <v>153</v>
      </c>
      <c r="F118" s="58"/>
      <c r="G118" s="59"/>
      <c r="H118" s="59"/>
      <c r="I118" s="25">
        <f>I119</f>
        <v>100000</v>
      </c>
      <c r="J118" s="25">
        <f>J119</f>
        <v>98280</v>
      </c>
      <c r="K118" s="20"/>
    </row>
    <row r="119" spans="1:24" s="4" customFormat="1" ht="33" customHeight="1">
      <c r="A119" s="12" t="s">
        <v>84</v>
      </c>
      <c r="B119" s="13">
        <v>303</v>
      </c>
      <c r="C119" s="58" t="s">
        <v>18</v>
      </c>
      <c r="D119" s="58" t="s">
        <v>18</v>
      </c>
      <c r="E119" s="58" t="s">
        <v>153</v>
      </c>
      <c r="F119" s="58" t="s">
        <v>54</v>
      </c>
      <c r="G119" s="59" t="e">
        <f>#REF!</f>
        <v>#REF!</v>
      </c>
      <c r="H119" s="59" t="e">
        <f>#REF!</f>
        <v>#REF!</v>
      </c>
      <c r="I119" s="25">
        <v>100000</v>
      </c>
      <c r="J119" s="25">
        <v>98280</v>
      </c>
      <c r="K119" s="20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s="3" customFormat="1" ht="15.75" customHeight="1">
      <c r="A120" s="44" t="s">
        <v>31</v>
      </c>
      <c r="B120" s="45">
        <v>303</v>
      </c>
      <c r="C120" s="56" t="s">
        <v>18</v>
      </c>
      <c r="D120" s="56" t="s">
        <v>21</v>
      </c>
      <c r="E120" s="56"/>
      <c r="F120" s="56"/>
      <c r="G120" s="57" t="e">
        <f>#REF!+G121+#REF!</f>
        <v>#REF!</v>
      </c>
      <c r="H120" s="57" t="e">
        <f>#REF!+H121+#REF!</f>
        <v>#REF!</v>
      </c>
      <c r="I120" s="28">
        <f>I121+I129</f>
        <v>1390520</v>
      </c>
      <c r="J120" s="28">
        <f>J121+J129</f>
        <v>1220323.48</v>
      </c>
      <c r="K120" s="19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</row>
    <row r="121" spans="1:11" ht="15.75" customHeight="1">
      <c r="A121" s="12" t="s">
        <v>74</v>
      </c>
      <c r="B121" s="14">
        <v>303</v>
      </c>
      <c r="C121" s="58" t="s">
        <v>18</v>
      </c>
      <c r="D121" s="58" t="s">
        <v>21</v>
      </c>
      <c r="E121" s="58" t="s">
        <v>145</v>
      </c>
      <c r="F121" s="58"/>
      <c r="G121" s="59" t="e">
        <f>#REF!+G123</f>
        <v>#REF!</v>
      </c>
      <c r="H121" s="59" t="e">
        <f>#REF!+H123</f>
        <v>#REF!</v>
      </c>
      <c r="I121" s="25">
        <f>I123+I128+I126+I125</f>
        <v>1390520</v>
      </c>
      <c r="J121" s="25">
        <f>J123+J128+J126+J125</f>
        <v>1220323.48</v>
      </c>
      <c r="K121" s="20"/>
    </row>
    <row r="122" spans="1:11" ht="18.75" customHeight="1">
      <c r="A122" s="12" t="s">
        <v>79</v>
      </c>
      <c r="B122" s="13">
        <v>303</v>
      </c>
      <c r="C122" s="58" t="s">
        <v>18</v>
      </c>
      <c r="D122" s="58" t="s">
        <v>21</v>
      </c>
      <c r="E122" s="58" t="s">
        <v>144</v>
      </c>
      <c r="F122" s="58"/>
      <c r="G122" s="59"/>
      <c r="H122" s="59"/>
      <c r="I122" s="25">
        <f>I123</f>
        <v>1200000</v>
      </c>
      <c r="J122" s="25">
        <f>J123</f>
        <v>1130090</v>
      </c>
      <c r="K122" s="20"/>
    </row>
    <row r="123" spans="1:24" s="4" customFormat="1" ht="36" customHeight="1">
      <c r="A123" s="61" t="s">
        <v>176</v>
      </c>
      <c r="B123" s="13">
        <v>303</v>
      </c>
      <c r="C123" s="58" t="s">
        <v>18</v>
      </c>
      <c r="D123" s="58" t="s">
        <v>21</v>
      </c>
      <c r="E123" s="58" t="s">
        <v>144</v>
      </c>
      <c r="F123" s="58" t="s">
        <v>175</v>
      </c>
      <c r="G123" s="59">
        <f>'[1]главы'!H228</f>
        <v>362</v>
      </c>
      <c r="H123" s="59">
        <f>'[1]главы'!I228</f>
        <v>0</v>
      </c>
      <c r="I123" s="25">
        <v>1200000</v>
      </c>
      <c r="J123" s="25">
        <v>1130090</v>
      </c>
      <c r="K123" s="20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s="4" customFormat="1" ht="18.75" customHeight="1">
      <c r="A124" s="12" t="s">
        <v>81</v>
      </c>
      <c r="B124" s="13">
        <v>303</v>
      </c>
      <c r="C124" s="58" t="s">
        <v>18</v>
      </c>
      <c r="D124" s="58" t="s">
        <v>21</v>
      </c>
      <c r="E124" s="58" t="s">
        <v>183</v>
      </c>
      <c r="F124" s="58"/>
      <c r="G124" s="59"/>
      <c r="H124" s="59"/>
      <c r="I124" s="25">
        <f>I125+I126</f>
        <v>160520</v>
      </c>
      <c r="J124" s="25">
        <f>J125+J126</f>
        <v>60393.48</v>
      </c>
      <c r="K124" s="20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s="4" customFormat="1" ht="33" customHeight="1">
      <c r="A125" s="61" t="s">
        <v>84</v>
      </c>
      <c r="B125" s="13">
        <v>303</v>
      </c>
      <c r="C125" s="58" t="s">
        <v>18</v>
      </c>
      <c r="D125" s="58" t="s">
        <v>21</v>
      </c>
      <c r="E125" s="58" t="s">
        <v>183</v>
      </c>
      <c r="F125" s="58" t="s">
        <v>54</v>
      </c>
      <c r="G125" s="59"/>
      <c r="H125" s="59"/>
      <c r="I125" s="25">
        <v>157520</v>
      </c>
      <c r="J125" s="25">
        <v>57393.48</v>
      </c>
      <c r="K125" s="20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s="4" customFormat="1" ht="16.5">
      <c r="A126" s="61" t="s">
        <v>86</v>
      </c>
      <c r="B126" s="13">
        <v>303</v>
      </c>
      <c r="C126" s="58" t="s">
        <v>18</v>
      </c>
      <c r="D126" s="58" t="s">
        <v>21</v>
      </c>
      <c r="E126" s="58" t="s">
        <v>183</v>
      </c>
      <c r="F126" s="58" t="s">
        <v>71</v>
      </c>
      <c r="G126" s="59"/>
      <c r="H126" s="59"/>
      <c r="I126" s="25">
        <v>3000</v>
      </c>
      <c r="J126" s="25">
        <v>3000</v>
      </c>
      <c r="K126" s="20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s="4" customFormat="1" ht="20.25" customHeight="1">
      <c r="A127" s="12" t="s">
        <v>80</v>
      </c>
      <c r="B127" s="14">
        <v>303</v>
      </c>
      <c r="C127" s="58" t="s">
        <v>18</v>
      </c>
      <c r="D127" s="58" t="s">
        <v>21</v>
      </c>
      <c r="E127" s="58" t="s">
        <v>148</v>
      </c>
      <c r="F127" s="58"/>
      <c r="G127" s="59"/>
      <c r="H127" s="59"/>
      <c r="I127" s="25">
        <f>I128</f>
        <v>30000</v>
      </c>
      <c r="J127" s="25">
        <f>J128</f>
        <v>29840</v>
      </c>
      <c r="K127" s="20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s="4" customFormat="1" ht="32.25" customHeight="1">
      <c r="A128" s="61" t="s">
        <v>84</v>
      </c>
      <c r="B128" s="13">
        <v>303</v>
      </c>
      <c r="C128" s="58" t="s">
        <v>18</v>
      </c>
      <c r="D128" s="58" t="s">
        <v>21</v>
      </c>
      <c r="E128" s="58" t="s">
        <v>148</v>
      </c>
      <c r="F128" s="58" t="s">
        <v>54</v>
      </c>
      <c r="G128" s="59"/>
      <c r="H128" s="59"/>
      <c r="I128" s="25">
        <v>30000</v>
      </c>
      <c r="J128" s="25">
        <v>29840</v>
      </c>
      <c r="K128" s="20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s="4" customFormat="1" ht="0.75" customHeight="1" hidden="1">
      <c r="A129" s="61" t="s">
        <v>89</v>
      </c>
      <c r="B129" s="13">
        <v>303</v>
      </c>
      <c r="C129" s="58" t="s">
        <v>18</v>
      </c>
      <c r="D129" s="58" t="s">
        <v>21</v>
      </c>
      <c r="E129" s="58" t="s">
        <v>149</v>
      </c>
      <c r="F129" s="58"/>
      <c r="G129" s="59"/>
      <c r="H129" s="59"/>
      <c r="I129" s="25">
        <f>I130</f>
        <v>0</v>
      </c>
      <c r="J129" s="25">
        <f>J130</f>
        <v>0</v>
      </c>
      <c r="K129" s="20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s="4" customFormat="1" ht="33" customHeight="1" hidden="1">
      <c r="A130" s="61" t="s">
        <v>88</v>
      </c>
      <c r="B130" s="13">
        <v>303</v>
      </c>
      <c r="C130" s="58" t="s">
        <v>18</v>
      </c>
      <c r="D130" s="58" t="s">
        <v>21</v>
      </c>
      <c r="E130" s="58" t="s">
        <v>149</v>
      </c>
      <c r="F130" s="58" t="s">
        <v>61</v>
      </c>
      <c r="G130" s="59"/>
      <c r="H130" s="59"/>
      <c r="I130" s="25"/>
      <c r="J130" s="25"/>
      <c r="K130" s="20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s="2" customFormat="1" ht="33" customHeight="1">
      <c r="A131" s="44" t="s">
        <v>150</v>
      </c>
      <c r="B131" s="45">
        <v>303</v>
      </c>
      <c r="C131" s="56" t="s">
        <v>32</v>
      </c>
      <c r="D131" s="56" t="s">
        <v>48</v>
      </c>
      <c r="E131" s="56"/>
      <c r="F131" s="56"/>
      <c r="G131" s="57" t="e">
        <f>#REF!+#REF!+G136</f>
        <v>#REF!</v>
      </c>
      <c r="H131" s="57" t="e">
        <f>#REF!+#REF!+H136</f>
        <v>#REF!</v>
      </c>
      <c r="I131" s="28">
        <f>I132+I136</f>
        <v>1509480</v>
      </c>
      <c r="J131" s="28">
        <f>J132+J136</f>
        <v>1476307.48</v>
      </c>
      <c r="K131" s="54">
        <f>J131/I131</f>
        <v>0.978023875771789</v>
      </c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</row>
    <row r="132" spans="1:24" s="2" customFormat="1" ht="21" customHeight="1">
      <c r="A132" s="44" t="s">
        <v>33</v>
      </c>
      <c r="B132" s="46">
        <v>303</v>
      </c>
      <c r="C132" s="56" t="s">
        <v>32</v>
      </c>
      <c r="D132" s="56" t="s">
        <v>8</v>
      </c>
      <c r="E132" s="56"/>
      <c r="F132" s="56"/>
      <c r="G132" s="57"/>
      <c r="H132" s="57"/>
      <c r="I132" s="28">
        <f>I135</f>
        <v>980000</v>
      </c>
      <c r="J132" s="28">
        <f>J135</f>
        <v>979033.12</v>
      </c>
      <c r="K132" s="17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</row>
    <row r="133" spans="1:24" s="7" customFormat="1" ht="35.25" customHeight="1">
      <c r="A133" s="12" t="s">
        <v>72</v>
      </c>
      <c r="B133" s="13">
        <v>303</v>
      </c>
      <c r="C133" s="58" t="s">
        <v>32</v>
      </c>
      <c r="D133" s="58" t="s">
        <v>8</v>
      </c>
      <c r="E133" s="58" t="s">
        <v>131</v>
      </c>
      <c r="F133" s="56"/>
      <c r="G133" s="57"/>
      <c r="H133" s="57"/>
      <c r="I133" s="25">
        <f>I135</f>
        <v>980000</v>
      </c>
      <c r="J133" s="25">
        <f>J135</f>
        <v>979033.12</v>
      </c>
      <c r="K133" s="21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</row>
    <row r="134" spans="1:24" s="7" customFormat="1" ht="17.25" customHeight="1">
      <c r="A134" s="12" t="s">
        <v>73</v>
      </c>
      <c r="B134" s="13">
        <v>303</v>
      </c>
      <c r="C134" s="58" t="s">
        <v>32</v>
      </c>
      <c r="D134" s="58" t="s">
        <v>8</v>
      </c>
      <c r="E134" s="58" t="s">
        <v>151</v>
      </c>
      <c r="F134" s="56"/>
      <c r="G134" s="57"/>
      <c r="H134" s="57"/>
      <c r="I134" s="25">
        <f>I135</f>
        <v>980000</v>
      </c>
      <c r="J134" s="25">
        <f>J135</f>
        <v>979033.12</v>
      </c>
      <c r="K134" s="21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</row>
    <row r="135" spans="1:24" s="7" customFormat="1" ht="33.75" customHeight="1">
      <c r="A135" s="12" t="s">
        <v>84</v>
      </c>
      <c r="B135" s="14">
        <v>303</v>
      </c>
      <c r="C135" s="58" t="s">
        <v>32</v>
      </c>
      <c r="D135" s="58" t="s">
        <v>8</v>
      </c>
      <c r="E135" s="58" t="s">
        <v>151</v>
      </c>
      <c r="F135" s="58" t="s">
        <v>54</v>
      </c>
      <c r="G135" s="57"/>
      <c r="H135" s="57"/>
      <c r="I135" s="25">
        <v>980000</v>
      </c>
      <c r="J135" s="25">
        <v>979033.12</v>
      </c>
      <c r="K135" s="21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</row>
    <row r="136" spans="1:24" s="3" customFormat="1" ht="32.25" customHeight="1">
      <c r="A136" s="44" t="s">
        <v>34</v>
      </c>
      <c r="B136" s="13">
        <v>303</v>
      </c>
      <c r="C136" s="56" t="s">
        <v>32</v>
      </c>
      <c r="D136" s="56" t="s">
        <v>14</v>
      </c>
      <c r="E136" s="56"/>
      <c r="F136" s="56"/>
      <c r="G136" s="57" t="e">
        <f>#REF!+#REF!</f>
        <v>#REF!</v>
      </c>
      <c r="H136" s="57" t="e">
        <f>#REF!+#REF!</f>
        <v>#REF!</v>
      </c>
      <c r="I136" s="28">
        <f>+I137</f>
        <v>529480</v>
      </c>
      <c r="J136" s="28">
        <f>+J137</f>
        <v>497274.36</v>
      </c>
      <c r="K136" s="19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</row>
    <row r="137" spans="1:11" ht="16.5">
      <c r="A137" s="12" t="s">
        <v>74</v>
      </c>
      <c r="B137" s="13">
        <v>303</v>
      </c>
      <c r="C137" s="58" t="s">
        <v>32</v>
      </c>
      <c r="D137" s="58" t="s">
        <v>14</v>
      </c>
      <c r="E137" s="58" t="s">
        <v>145</v>
      </c>
      <c r="F137" s="20"/>
      <c r="G137" s="20"/>
      <c r="H137" s="20"/>
      <c r="I137" s="77">
        <f>+I138+I140+I142</f>
        <v>529480</v>
      </c>
      <c r="J137" s="77">
        <f>+J138+J140+J142</f>
        <v>497274.36</v>
      </c>
      <c r="K137" s="76"/>
    </row>
    <row r="138" spans="1:24" s="4" customFormat="1" ht="18" customHeight="1">
      <c r="A138" s="12" t="s">
        <v>79</v>
      </c>
      <c r="B138" s="13">
        <v>303</v>
      </c>
      <c r="C138" s="58" t="s">
        <v>32</v>
      </c>
      <c r="D138" s="58" t="s">
        <v>14</v>
      </c>
      <c r="E138" s="58" t="s">
        <v>144</v>
      </c>
      <c r="F138" s="58"/>
      <c r="G138" s="59"/>
      <c r="H138" s="59"/>
      <c r="I138" s="25">
        <f>I139</f>
        <v>5000</v>
      </c>
      <c r="J138" s="25">
        <f>J139</f>
        <v>5000</v>
      </c>
      <c r="K138" s="20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s="4" customFormat="1" ht="33" customHeight="1">
      <c r="A139" s="12" t="s">
        <v>84</v>
      </c>
      <c r="B139" s="14">
        <v>303</v>
      </c>
      <c r="C139" s="58" t="s">
        <v>32</v>
      </c>
      <c r="D139" s="58" t="s">
        <v>14</v>
      </c>
      <c r="E139" s="58" t="s">
        <v>144</v>
      </c>
      <c r="F139" s="58" t="s">
        <v>54</v>
      </c>
      <c r="G139" s="59" t="e">
        <f>#REF!</f>
        <v>#REF!</v>
      </c>
      <c r="H139" s="59" t="e">
        <f>#REF!</f>
        <v>#REF!</v>
      </c>
      <c r="I139" s="25">
        <v>5000</v>
      </c>
      <c r="J139" s="25">
        <v>5000</v>
      </c>
      <c r="K139" s="20"/>
      <c r="L139" s="104" t="s">
        <v>199</v>
      </c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s="4" customFormat="1" ht="18" customHeight="1">
      <c r="A140" s="12" t="s">
        <v>200</v>
      </c>
      <c r="B140" s="13">
        <v>303</v>
      </c>
      <c r="C140" s="58" t="s">
        <v>32</v>
      </c>
      <c r="D140" s="58" t="s">
        <v>14</v>
      </c>
      <c r="E140" s="58" t="s">
        <v>152</v>
      </c>
      <c r="F140" s="58"/>
      <c r="G140" s="59"/>
      <c r="H140" s="59"/>
      <c r="I140" s="25">
        <f>I141</f>
        <v>449480</v>
      </c>
      <c r="J140" s="25">
        <f>J141</f>
        <v>417876.36</v>
      </c>
      <c r="K140" s="20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s="4" customFormat="1" ht="33.75" customHeight="1">
      <c r="A141" s="12" t="s">
        <v>84</v>
      </c>
      <c r="B141" s="13">
        <v>303</v>
      </c>
      <c r="C141" s="58" t="s">
        <v>32</v>
      </c>
      <c r="D141" s="58" t="s">
        <v>14</v>
      </c>
      <c r="E141" s="58" t="s">
        <v>152</v>
      </c>
      <c r="F141" s="58" t="s">
        <v>54</v>
      </c>
      <c r="G141" s="59" t="e">
        <f>#REF!</f>
        <v>#REF!</v>
      </c>
      <c r="H141" s="59" t="e">
        <f>#REF!</f>
        <v>#REF!</v>
      </c>
      <c r="I141" s="25">
        <v>449480</v>
      </c>
      <c r="J141" s="25">
        <v>417876.36</v>
      </c>
      <c r="K141" s="20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s="4" customFormat="1" ht="18" customHeight="1">
      <c r="A142" s="12" t="s">
        <v>80</v>
      </c>
      <c r="B142" s="13">
        <v>303</v>
      </c>
      <c r="C142" s="58" t="s">
        <v>32</v>
      </c>
      <c r="D142" s="58" t="s">
        <v>14</v>
      </c>
      <c r="E142" s="58" t="s">
        <v>153</v>
      </c>
      <c r="F142" s="58"/>
      <c r="G142" s="59"/>
      <c r="H142" s="59"/>
      <c r="I142" s="25">
        <f>I143</f>
        <v>75000</v>
      </c>
      <c r="J142" s="25">
        <f>J143</f>
        <v>74398</v>
      </c>
      <c r="K142" s="20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s="4" customFormat="1" ht="33.75" customHeight="1">
      <c r="A143" s="12" t="s">
        <v>84</v>
      </c>
      <c r="B143" s="13">
        <v>303</v>
      </c>
      <c r="C143" s="58" t="s">
        <v>32</v>
      </c>
      <c r="D143" s="58" t="s">
        <v>14</v>
      </c>
      <c r="E143" s="58" t="s">
        <v>153</v>
      </c>
      <c r="F143" s="58" t="s">
        <v>54</v>
      </c>
      <c r="G143" s="59" t="e">
        <f>#REF!</f>
        <v>#REF!</v>
      </c>
      <c r="H143" s="59" t="e">
        <f>#REF!</f>
        <v>#REF!</v>
      </c>
      <c r="I143" s="25">
        <v>75000</v>
      </c>
      <c r="J143" s="25">
        <v>74398</v>
      </c>
      <c r="K143" s="20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s="7" customFormat="1" ht="27.75" customHeight="1">
      <c r="A144" s="44" t="s">
        <v>35</v>
      </c>
      <c r="B144" s="45">
        <v>303</v>
      </c>
      <c r="C144" s="56" t="s">
        <v>24</v>
      </c>
      <c r="D144" s="56" t="s">
        <v>48</v>
      </c>
      <c r="E144" s="56"/>
      <c r="F144" s="56"/>
      <c r="G144" s="57" t="e">
        <f>#REF!+#REF!+G150+#REF!+#REF!</f>
        <v>#REF!</v>
      </c>
      <c r="H144" s="57" t="e">
        <f>#REF!+#REF!+H150+#REF!+#REF!</f>
        <v>#REF!</v>
      </c>
      <c r="I144" s="28">
        <f>I150+I160+I145</f>
        <v>4109603.04</v>
      </c>
      <c r="J144" s="28">
        <f>J150+J160+J145</f>
        <v>2988358.8600000003</v>
      </c>
      <c r="K144" s="54">
        <f>J144/I144</f>
        <v>0.7271648455856701</v>
      </c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</row>
    <row r="145" spans="1:19" s="7" customFormat="1" ht="19.5">
      <c r="A145" s="78" t="s">
        <v>177</v>
      </c>
      <c r="B145" s="46">
        <v>303</v>
      </c>
      <c r="C145" s="79" t="s">
        <v>24</v>
      </c>
      <c r="D145" s="79" t="s">
        <v>8</v>
      </c>
      <c r="E145" s="80"/>
      <c r="F145" s="56"/>
      <c r="G145" s="57"/>
      <c r="H145" s="57"/>
      <c r="I145" s="28">
        <f aca="true" t="shared" si="2" ref="I145:J148">+I146</f>
        <v>407303.04</v>
      </c>
      <c r="J145" s="28">
        <f t="shared" si="2"/>
        <v>382892.48</v>
      </c>
      <c r="K145" s="54"/>
      <c r="L145" s="35"/>
      <c r="M145" s="35"/>
      <c r="N145" s="35"/>
      <c r="O145" s="35"/>
      <c r="P145" s="35"/>
      <c r="Q145" s="35"/>
      <c r="R145" s="35"/>
      <c r="S145" s="35"/>
    </row>
    <row r="146" spans="1:19" s="7" customFormat="1" ht="16.5">
      <c r="A146" s="85" t="s">
        <v>156</v>
      </c>
      <c r="B146" s="46">
        <v>303</v>
      </c>
      <c r="C146" s="79" t="s">
        <v>24</v>
      </c>
      <c r="D146" s="79" t="s">
        <v>8</v>
      </c>
      <c r="E146" s="80" t="s">
        <v>178</v>
      </c>
      <c r="F146" s="56"/>
      <c r="G146" s="57"/>
      <c r="H146" s="57"/>
      <c r="I146" s="28">
        <f t="shared" si="2"/>
        <v>407303.04</v>
      </c>
      <c r="J146" s="28">
        <f t="shared" si="2"/>
        <v>382892.48</v>
      </c>
      <c r="K146" s="54"/>
      <c r="L146" s="35"/>
      <c r="M146" s="35"/>
      <c r="N146" s="35"/>
      <c r="O146" s="35"/>
      <c r="P146" s="35"/>
      <c r="Q146" s="35"/>
      <c r="R146" s="35"/>
      <c r="S146" s="35"/>
    </row>
    <row r="147" spans="1:19" s="7" customFormat="1" ht="16.5">
      <c r="A147" s="81" t="s">
        <v>179</v>
      </c>
      <c r="B147" s="14">
        <v>303</v>
      </c>
      <c r="C147" s="82" t="s">
        <v>24</v>
      </c>
      <c r="D147" s="82" t="s">
        <v>8</v>
      </c>
      <c r="E147" s="83" t="s">
        <v>180</v>
      </c>
      <c r="F147" s="56"/>
      <c r="G147" s="57"/>
      <c r="H147" s="57"/>
      <c r="I147" s="25">
        <f t="shared" si="2"/>
        <v>407303.04</v>
      </c>
      <c r="J147" s="25">
        <f t="shared" si="2"/>
        <v>382892.48</v>
      </c>
      <c r="K147" s="54"/>
      <c r="L147" s="35"/>
      <c r="M147" s="35"/>
      <c r="N147" s="35"/>
      <c r="O147" s="35"/>
      <c r="P147" s="35"/>
      <c r="Q147" s="35"/>
      <c r="R147" s="35"/>
      <c r="S147" s="35"/>
    </row>
    <row r="148" spans="1:19" s="7" customFormat="1" ht="16.5">
      <c r="A148" s="81" t="s">
        <v>37</v>
      </c>
      <c r="B148" s="13">
        <v>303</v>
      </c>
      <c r="C148" s="82" t="s">
        <v>24</v>
      </c>
      <c r="D148" s="82" t="s">
        <v>8</v>
      </c>
      <c r="E148" s="83" t="s">
        <v>154</v>
      </c>
      <c r="F148" s="56"/>
      <c r="G148" s="57"/>
      <c r="H148" s="57"/>
      <c r="I148" s="25">
        <f t="shared" si="2"/>
        <v>407303.04</v>
      </c>
      <c r="J148" s="25">
        <f t="shared" si="2"/>
        <v>382892.48</v>
      </c>
      <c r="K148" s="54"/>
      <c r="L148" s="35"/>
      <c r="M148" s="35"/>
      <c r="N148" s="35"/>
      <c r="O148" s="35"/>
      <c r="P148" s="35"/>
      <c r="Q148" s="35"/>
      <c r="R148" s="35"/>
      <c r="S148" s="35"/>
    </row>
    <row r="149" spans="1:19" s="7" customFormat="1" ht="16.5">
      <c r="A149" s="84" t="s">
        <v>181</v>
      </c>
      <c r="B149" s="14">
        <v>303</v>
      </c>
      <c r="C149" s="82" t="s">
        <v>24</v>
      </c>
      <c r="D149" s="82" t="s">
        <v>8</v>
      </c>
      <c r="E149" s="83" t="s">
        <v>154</v>
      </c>
      <c r="F149" s="58" t="s">
        <v>182</v>
      </c>
      <c r="G149" s="57"/>
      <c r="H149" s="57"/>
      <c r="I149" s="25">
        <v>407303.04</v>
      </c>
      <c r="J149" s="25">
        <v>382892.48</v>
      </c>
      <c r="K149" s="54"/>
      <c r="L149" s="35"/>
      <c r="M149" s="35"/>
      <c r="N149" s="35"/>
      <c r="O149" s="35"/>
      <c r="P149" s="35"/>
      <c r="Q149" s="35"/>
      <c r="R149" s="35"/>
      <c r="S149" s="35"/>
    </row>
    <row r="150" spans="1:19" s="9" customFormat="1" ht="15.75" customHeight="1">
      <c r="A150" s="44" t="s">
        <v>36</v>
      </c>
      <c r="B150" s="46">
        <v>303</v>
      </c>
      <c r="C150" s="56" t="s">
        <v>24</v>
      </c>
      <c r="D150" s="56" t="s">
        <v>11</v>
      </c>
      <c r="E150" s="56"/>
      <c r="F150" s="56"/>
      <c r="G150" s="57" t="e">
        <f>#REF!+#REF!+G154</f>
        <v>#REF!</v>
      </c>
      <c r="H150" s="57" t="e">
        <f>#REF!+#REF!+H154</f>
        <v>#REF!</v>
      </c>
      <c r="I150" s="28">
        <f>I153+I156+I159+I158</f>
        <v>2502400</v>
      </c>
      <c r="J150" s="28">
        <f>J153+J156+J159+J158</f>
        <v>2179823.18</v>
      </c>
      <c r="K150" s="23"/>
      <c r="L150" s="37"/>
      <c r="M150" s="37"/>
      <c r="N150" s="37"/>
      <c r="O150" s="37"/>
      <c r="P150" s="37"/>
      <c r="Q150" s="37"/>
      <c r="R150" s="37"/>
      <c r="S150" s="37"/>
    </row>
    <row r="151" spans="1:24" s="9" customFormat="1" ht="15.75" customHeight="1">
      <c r="A151" s="12" t="s">
        <v>156</v>
      </c>
      <c r="B151" s="13">
        <v>303</v>
      </c>
      <c r="C151" s="58" t="s">
        <v>24</v>
      </c>
      <c r="D151" s="58" t="s">
        <v>11</v>
      </c>
      <c r="E151" s="66" t="s">
        <v>155</v>
      </c>
      <c r="F151" s="58"/>
      <c r="G151" s="59"/>
      <c r="H151" s="59"/>
      <c r="I151" s="25">
        <f>I152</f>
        <v>24000</v>
      </c>
      <c r="J151" s="25">
        <f>J152</f>
        <v>18000</v>
      </c>
      <c r="K151" s="23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</row>
    <row r="152" spans="1:24" s="9" customFormat="1" ht="15.75" customHeight="1">
      <c r="A152" s="12" t="s">
        <v>37</v>
      </c>
      <c r="B152" s="13">
        <v>303</v>
      </c>
      <c r="C152" s="58" t="s">
        <v>24</v>
      </c>
      <c r="D152" s="58" t="s">
        <v>11</v>
      </c>
      <c r="E152" s="66" t="s">
        <v>154</v>
      </c>
      <c r="F152" s="58"/>
      <c r="G152" s="59"/>
      <c r="H152" s="59"/>
      <c r="I152" s="25">
        <f>I153</f>
        <v>24000</v>
      </c>
      <c r="J152" s="25">
        <f>J153</f>
        <v>18000</v>
      </c>
      <c r="K152" s="23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1:24" s="9" customFormat="1" ht="33" customHeight="1">
      <c r="A153" s="12" t="s">
        <v>87</v>
      </c>
      <c r="B153" s="14">
        <v>303</v>
      </c>
      <c r="C153" s="58" t="s">
        <v>24</v>
      </c>
      <c r="D153" s="58" t="s">
        <v>11</v>
      </c>
      <c r="E153" s="66" t="s">
        <v>154</v>
      </c>
      <c r="F153" s="58" t="s">
        <v>61</v>
      </c>
      <c r="G153" s="59"/>
      <c r="H153" s="59"/>
      <c r="I153" s="25">
        <v>24000</v>
      </c>
      <c r="J153" s="25">
        <v>18000</v>
      </c>
      <c r="K153" s="23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:11" ht="15.75" customHeight="1">
      <c r="A154" s="12" t="s">
        <v>74</v>
      </c>
      <c r="B154" s="13">
        <v>303</v>
      </c>
      <c r="C154" s="58" t="s">
        <v>24</v>
      </c>
      <c r="D154" s="58" t="s">
        <v>11</v>
      </c>
      <c r="E154" s="66" t="s">
        <v>159</v>
      </c>
      <c r="F154" s="58"/>
      <c r="G154" s="59" t="e">
        <f>G156+#REF!</f>
        <v>#REF!</v>
      </c>
      <c r="H154" s="59" t="e">
        <f>H156+#REF!</f>
        <v>#REF!</v>
      </c>
      <c r="I154" s="25">
        <f>I156+I159+I158</f>
        <v>2478400</v>
      </c>
      <c r="J154" s="25">
        <f>J156+J159+J158</f>
        <v>2161823.18</v>
      </c>
      <c r="K154" s="20"/>
    </row>
    <row r="155" spans="1:11" ht="16.5" customHeight="1">
      <c r="A155" s="12" t="s">
        <v>157</v>
      </c>
      <c r="B155" s="13">
        <v>303</v>
      </c>
      <c r="C155" s="58" t="s">
        <v>24</v>
      </c>
      <c r="D155" s="58" t="s">
        <v>11</v>
      </c>
      <c r="E155" s="66" t="s">
        <v>158</v>
      </c>
      <c r="F155" s="58"/>
      <c r="G155" s="59"/>
      <c r="H155" s="59"/>
      <c r="I155" s="25">
        <f>I156</f>
        <v>275000</v>
      </c>
      <c r="J155" s="25">
        <f>J156</f>
        <v>62000</v>
      </c>
      <c r="K155" s="20"/>
    </row>
    <row r="156" spans="1:24" s="4" customFormat="1" ht="33.75" customHeight="1">
      <c r="A156" s="12" t="s">
        <v>87</v>
      </c>
      <c r="B156" s="14">
        <v>303</v>
      </c>
      <c r="C156" s="58" t="s">
        <v>24</v>
      </c>
      <c r="D156" s="58" t="s">
        <v>11</v>
      </c>
      <c r="E156" s="66" t="s">
        <v>158</v>
      </c>
      <c r="F156" s="58" t="s">
        <v>61</v>
      </c>
      <c r="G156" s="59">
        <f>'[1]главы'!H576</f>
        <v>14093</v>
      </c>
      <c r="H156" s="59">
        <f>'[1]главы'!I576</f>
        <v>0</v>
      </c>
      <c r="I156" s="25">
        <v>275000</v>
      </c>
      <c r="J156" s="25">
        <v>62000</v>
      </c>
      <c r="K156" s="20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s="4" customFormat="1" ht="15.75" customHeight="1">
      <c r="A157" s="12" t="s">
        <v>81</v>
      </c>
      <c r="B157" s="13">
        <v>303</v>
      </c>
      <c r="C157" s="58" t="s">
        <v>24</v>
      </c>
      <c r="D157" s="58" t="s">
        <v>11</v>
      </c>
      <c r="E157" s="66" t="s">
        <v>161</v>
      </c>
      <c r="F157" s="58"/>
      <c r="G157" s="59"/>
      <c r="H157" s="59"/>
      <c r="I157" s="25">
        <f>I159+I158</f>
        <v>2203400</v>
      </c>
      <c r="J157" s="25">
        <f>J159+J158</f>
        <v>2099823.18</v>
      </c>
      <c r="K157" s="20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s="4" customFormat="1" ht="33" customHeight="1">
      <c r="A158" s="12" t="s">
        <v>84</v>
      </c>
      <c r="B158" s="13">
        <v>303</v>
      </c>
      <c r="C158" s="58" t="s">
        <v>24</v>
      </c>
      <c r="D158" s="58" t="s">
        <v>11</v>
      </c>
      <c r="E158" s="66" t="s">
        <v>160</v>
      </c>
      <c r="F158" s="58" t="s">
        <v>54</v>
      </c>
      <c r="G158" s="59"/>
      <c r="H158" s="59"/>
      <c r="I158" s="25">
        <v>20400</v>
      </c>
      <c r="J158" s="25">
        <v>19323.18</v>
      </c>
      <c r="K158" s="20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s="4" customFormat="1" ht="33" customHeight="1">
      <c r="A159" s="12" t="s">
        <v>87</v>
      </c>
      <c r="B159" s="13">
        <v>303</v>
      </c>
      <c r="C159" s="58" t="s">
        <v>24</v>
      </c>
      <c r="D159" s="58" t="s">
        <v>11</v>
      </c>
      <c r="E159" s="66" t="s">
        <v>160</v>
      </c>
      <c r="F159" s="58" t="s">
        <v>61</v>
      </c>
      <c r="G159" s="59"/>
      <c r="H159" s="59"/>
      <c r="I159" s="25">
        <v>2183000</v>
      </c>
      <c r="J159" s="25">
        <v>2080500</v>
      </c>
      <c r="K159" s="20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s="47" customFormat="1" ht="15.75" customHeight="1">
      <c r="A160" s="44" t="s">
        <v>45</v>
      </c>
      <c r="B160" s="46">
        <v>303</v>
      </c>
      <c r="C160" s="56" t="s">
        <v>24</v>
      </c>
      <c r="D160" s="56" t="s">
        <v>14</v>
      </c>
      <c r="E160" s="56"/>
      <c r="F160" s="56"/>
      <c r="G160" s="57"/>
      <c r="H160" s="57"/>
      <c r="I160" s="28">
        <f>I161</f>
        <v>1199900</v>
      </c>
      <c r="J160" s="28">
        <f>J161</f>
        <v>425643.2</v>
      </c>
      <c r="K160" s="17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</row>
    <row r="161" spans="1:24" s="4" customFormat="1" ht="54" customHeight="1">
      <c r="A161" s="12" t="s">
        <v>62</v>
      </c>
      <c r="B161" s="13">
        <v>303</v>
      </c>
      <c r="C161" s="58" t="s">
        <v>24</v>
      </c>
      <c r="D161" s="58" t="s">
        <v>14</v>
      </c>
      <c r="E161" s="66" t="s">
        <v>162</v>
      </c>
      <c r="F161" s="58"/>
      <c r="G161" s="59"/>
      <c r="H161" s="59"/>
      <c r="I161" s="25">
        <f>I163+I162</f>
        <v>1199900</v>
      </c>
      <c r="J161" s="25">
        <f>J163+J162</f>
        <v>425643.2</v>
      </c>
      <c r="K161" s="20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s="4" customFormat="1" ht="36.75" customHeight="1">
      <c r="A162" s="12" t="s">
        <v>84</v>
      </c>
      <c r="B162" s="13">
        <v>303</v>
      </c>
      <c r="C162" s="58" t="s">
        <v>24</v>
      </c>
      <c r="D162" s="58" t="s">
        <v>14</v>
      </c>
      <c r="E162" s="66" t="s">
        <v>162</v>
      </c>
      <c r="F162" s="58" t="s">
        <v>54</v>
      </c>
      <c r="G162" s="59"/>
      <c r="H162" s="59"/>
      <c r="I162" s="25">
        <v>20000</v>
      </c>
      <c r="J162" s="25">
        <v>7010.84</v>
      </c>
      <c r="K162" s="20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s="4" customFormat="1" ht="35.25" customHeight="1">
      <c r="A163" s="12" t="s">
        <v>88</v>
      </c>
      <c r="B163" s="13">
        <v>303</v>
      </c>
      <c r="C163" s="58" t="s">
        <v>24</v>
      </c>
      <c r="D163" s="58" t="s">
        <v>14</v>
      </c>
      <c r="E163" s="66" t="s">
        <v>162</v>
      </c>
      <c r="F163" s="58" t="s">
        <v>61</v>
      </c>
      <c r="G163" s="59"/>
      <c r="H163" s="59"/>
      <c r="I163" s="25">
        <v>1179900</v>
      </c>
      <c r="J163" s="25">
        <v>418632.36</v>
      </c>
      <c r="K163" s="20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s="4" customFormat="1" ht="23.25" customHeight="1">
      <c r="A164" s="44" t="s">
        <v>39</v>
      </c>
      <c r="B164" s="46">
        <v>303</v>
      </c>
      <c r="C164" s="56" t="s">
        <v>40</v>
      </c>
      <c r="D164" s="56" t="s">
        <v>48</v>
      </c>
      <c r="E164" s="56"/>
      <c r="F164" s="56"/>
      <c r="G164" s="57"/>
      <c r="H164" s="57"/>
      <c r="I164" s="67">
        <f>I165</f>
        <v>20000</v>
      </c>
      <c r="J164" s="67">
        <f>J165</f>
        <v>19915.04</v>
      </c>
      <c r="K164" s="27">
        <f>J164/I164</f>
        <v>0.9957520000000001</v>
      </c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s="4" customFormat="1" ht="15.75" customHeight="1">
      <c r="A165" s="12" t="s">
        <v>41</v>
      </c>
      <c r="B165" s="13">
        <v>303</v>
      </c>
      <c r="C165" s="58" t="s">
        <v>40</v>
      </c>
      <c r="D165" s="58" t="s">
        <v>9</v>
      </c>
      <c r="E165" s="58"/>
      <c r="F165" s="58"/>
      <c r="G165" s="59"/>
      <c r="H165" s="59"/>
      <c r="I165" s="29">
        <f>I166</f>
        <v>20000</v>
      </c>
      <c r="J165" s="29">
        <f>J166</f>
        <v>19915.04</v>
      </c>
      <c r="K165" s="20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s="4" customFormat="1" ht="15.75" customHeight="1">
      <c r="A166" s="12" t="s">
        <v>82</v>
      </c>
      <c r="B166" s="13">
        <v>303</v>
      </c>
      <c r="C166" s="58" t="s">
        <v>40</v>
      </c>
      <c r="D166" s="58" t="s">
        <v>9</v>
      </c>
      <c r="E166" s="66" t="s">
        <v>163</v>
      </c>
      <c r="F166" s="58"/>
      <c r="G166" s="59"/>
      <c r="H166" s="59"/>
      <c r="I166" s="29">
        <f>I168</f>
        <v>20000</v>
      </c>
      <c r="J166" s="29">
        <f>J168</f>
        <v>19915.04</v>
      </c>
      <c r="K166" s="20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s="4" customFormat="1" ht="18.75" customHeight="1">
      <c r="A167" s="12" t="s">
        <v>80</v>
      </c>
      <c r="B167" s="14">
        <v>303</v>
      </c>
      <c r="C167" s="58" t="s">
        <v>40</v>
      </c>
      <c r="D167" s="58" t="s">
        <v>9</v>
      </c>
      <c r="E167" s="66" t="s">
        <v>162</v>
      </c>
      <c r="F167" s="58"/>
      <c r="G167" s="59"/>
      <c r="H167" s="59"/>
      <c r="I167" s="29">
        <f>I168</f>
        <v>20000</v>
      </c>
      <c r="J167" s="29">
        <f>J168</f>
        <v>19915.04</v>
      </c>
      <c r="K167" s="20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s="4" customFormat="1" ht="34.5" customHeight="1">
      <c r="A168" s="12" t="s">
        <v>84</v>
      </c>
      <c r="B168" s="13">
        <v>303</v>
      </c>
      <c r="C168" s="58" t="s">
        <v>40</v>
      </c>
      <c r="D168" s="58" t="s">
        <v>9</v>
      </c>
      <c r="E168" s="66" t="s">
        <v>162</v>
      </c>
      <c r="F168" s="58" t="s">
        <v>54</v>
      </c>
      <c r="G168" s="59"/>
      <c r="H168" s="59"/>
      <c r="I168" s="29">
        <v>20000</v>
      </c>
      <c r="J168" s="29">
        <v>19915.04</v>
      </c>
      <c r="K168" s="20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s="4" customFormat="1" ht="39" customHeight="1">
      <c r="A169" s="44" t="s">
        <v>66</v>
      </c>
      <c r="B169" s="45">
        <v>303</v>
      </c>
      <c r="C169" s="56"/>
      <c r="D169" s="56"/>
      <c r="E169" s="56"/>
      <c r="F169" s="56"/>
      <c r="G169" s="57"/>
      <c r="H169" s="57"/>
      <c r="I169" s="68">
        <f aca="true" t="shared" si="3" ref="I169:J171">I170</f>
        <v>4901293.64</v>
      </c>
      <c r="J169" s="68">
        <f t="shared" si="3"/>
        <v>3968563.04</v>
      </c>
      <c r="K169" s="27">
        <f>J169/I169</f>
        <v>0.80969705785675</v>
      </c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s="3" customFormat="1" ht="51" customHeight="1">
      <c r="A170" s="12" t="s">
        <v>10</v>
      </c>
      <c r="B170" s="13">
        <v>303</v>
      </c>
      <c r="C170" s="58" t="s">
        <v>8</v>
      </c>
      <c r="D170" s="58" t="s">
        <v>11</v>
      </c>
      <c r="E170" s="58"/>
      <c r="F170" s="58"/>
      <c r="G170" s="59" t="e">
        <f>G172</f>
        <v>#REF!</v>
      </c>
      <c r="H170" s="59" t="e">
        <f>H172</f>
        <v>#REF!</v>
      </c>
      <c r="I170" s="69">
        <f t="shared" si="3"/>
        <v>4901293.64</v>
      </c>
      <c r="J170" s="69">
        <f t="shared" si="3"/>
        <v>3968563.04</v>
      </c>
      <c r="K170" s="24"/>
      <c r="L170" s="38"/>
      <c r="M170" s="38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</row>
    <row r="171" spans="1:13" ht="50.25" customHeight="1">
      <c r="A171" s="12" t="s">
        <v>49</v>
      </c>
      <c r="B171" s="14">
        <v>303</v>
      </c>
      <c r="C171" s="58" t="s">
        <v>8</v>
      </c>
      <c r="D171" s="58" t="s">
        <v>11</v>
      </c>
      <c r="E171" s="58" t="s">
        <v>165</v>
      </c>
      <c r="F171" s="58"/>
      <c r="G171" s="59"/>
      <c r="H171" s="59"/>
      <c r="I171" s="69">
        <f t="shared" si="3"/>
        <v>4901293.64</v>
      </c>
      <c r="J171" s="69">
        <f t="shared" si="3"/>
        <v>3968563.04</v>
      </c>
      <c r="K171" s="20"/>
      <c r="L171" s="39"/>
      <c r="M171" s="39"/>
    </row>
    <row r="172" spans="1:11" ht="15.75" customHeight="1">
      <c r="A172" s="12" t="s">
        <v>12</v>
      </c>
      <c r="B172" s="13">
        <v>303</v>
      </c>
      <c r="C172" s="58" t="s">
        <v>8</v>
      </c>
      <c r="D172" s="58" t="s">
        <v>11</v>
      </c>
      <c r="E172" s="58" t="s">
        <v>165</v>
      </c>
      <c r="F172" s="58"/>
      <c r="G172" s="59" t="e">
        <f>SUM(G173:G177)</f>
        <v>#REF!</v>
      </c>
      <c r="H172" s="59" t="e">
        <f>SUM(H173:H177)</f>
        <v>#REF!</v>
      </c>
      <c r="I172" s="69">
        <f>SUM(I173:I179)</f>
        <v>4901293.64</v>
      </c>
      <c r="J172" s="69">
        <f>SUM(J173:J179)</f>
        <v>3968563.04</v>
      </c>
      <c r="K172" s="20"/>
    </row>
    <row r="173" spans="1:24" s="4" customFormat="1" ht="16.5">
      <c r="A173" s="12" t="s">
        <v>98</v>
      </c>
      <c r="B173" s="13">
        <v>303</v>
      </c>
      <c r="C173" s="58" t="s">
        <v>8</v>
      </c>
      <c r="D173" s="58" t="s">
        <v>11</v>
      </c>
      <c r="E173" s="58" t="s">
        <v>164</v>
      </c>
      <c r="F173" s="58" t="s">
        <v>52</v>
      </c>
      <c r="G173" s="59">
        <f>'[1]главы'!H738</f>
        <v>54446</v>
      </c>
      <c r="H173" s="59">
        <f>'[1]главы'!I738</f>
        <v>0</v>
      </c>
      <c r="I173" s="69">
        <v>1853587.8</v>
      </c>
      <c r="J173" s="25">
        <v>1792546.87</v>
      </c>
      <c r="K173" s="20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s="4" customFormat="1" ht="34.5" customHeight="1">
      <c r="A174" s="12" t="s">
        <v>83</v>
      </c>
      <c r="B174" s="14">
        <v>303</v>
      </c>
      <c r="C174" s="58" t="s">
        <v>8</v>
      </c>
      <c r="D174" s="58" t="s">
        <v>11</v>
      </c>
      <c r="E174" s="58" t="s">
        <v>164</v>
      </c>
      <c r="F174" s="58" t="s">
        <v>53</v>
      </c>
      <c r="G174" s="59">
        <f>'[1]главы'!H739</f>
        <v>1600</v>
      </c>
      <c r="H174" s="59">
        <f>'[1]главы'!I739</f>
        <v>21</v>
      </c>
      <c r="I174" s="69">
        <v>249000</v>
      </c>
      <c r="J174" s="25">
        <v>117000</v>
      </c>
      <c r="K174" s="20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s="4" customFormat="1" ht="53.25" customHeight="1">
      <c r="A175" s="12" t="s">
        <v>69</v>
      </c>
      <c r="B175" s="14">
        <v>303</v>
      </c>
      <c r="C175" s="58" t="s">
        <v>8</v>
      </c>
      <c r="D175" s="58" t="s">
        <v>11</v>
      </c>
      <c r="E175" s="58" t="s">
        <v>164</v>
      </c>
      <c r="F175" s="58" t="s">
        <v>68</v>
      </c>
      <c r="G175" s="59"/>
      <c r="H175" s="59"/>
      <c r="I175" s="69">
        <v>1583586.54</v>
      </c>
      <c r="J175" s="25">
        <v>1071763.43</v>
      </c>
      <c r="K175" s="20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s="4" customFormat="1" ht="53.25" customHeight="1">
      <c r="A176" s="12" t="s">
        <v>96</v>
      </c>
      <c r="B176" s="14">
        <v>303</v>
      </c>
      <c r="C176" s="58" t="s">
        <v>8</v>
      </c>
      <c r="D176" s="58" t="s">
        <v>11</v>
      </c>
      <c r="E176" s="58" t="s">
        <v>164</v>
      </c>
      <c r="F176" s="58" t="s">
        <v>97</v>
      </c>
      <c r="G176" s="59"/>
      <c r="H176" s="59"/>
      <c r="I176" s="69">
        <v>491204.02</v>
      </c>
      <c r="J176" s="25">
        <v>491204.02</v>
      </c>
      <c r="K176" s="20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s="4" customFormat="1" ht="34.5" customHeight="1">
      <c r="A177" s="12" t="s">
        <v>84</v>
      </c>
      <c r="B177" s="13">
        <v>303</v>
      </c>
      <c r="C177" s="58" t="s">
        <v>8</v>
      </c>
      <c r="D177" s="58" t="s">
        <v>11</v>
      </c>
      <c r="E177" s="58" t="s">
        <v>164</v>
      </c>
      <c r="F177" s="58" t="s">
        <v>54</v>
      </c>
      <c r="G177" s="59" t="e">
        <f>'[1]главы'!H741</f>
        <v>#REF!</v>
      </c>
      <c r="H177" s="59" t="e">
        <f>'[1]главы'!I741</f>
        <v>#REF!</v>
      </c>
      <c r="I177" s="69">
        <v>698915.28</v>
      </c>
      <c r="J177" s="25">
        <v>472078.22</v>
      </c>
      <c r="K177" s="20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s="4" customFormat="1" ht="16.5">
      <c r="A178" s="12" t="s">
        <v>104</v>
      </c>
      <c r="B178" s="13">
        <v>303</v>
      </c>
      <c r="C178" s="58" t="s">
        <v>8</v>
      </c>
      <c r="D178" s="58" t="s">
        <v>11</v>
      </c>
      <c r="E178" s="58" t="s">
        <v>164</v>
      </c>
      <c r="F178" s="58" t="s">
        <v>105</v>
      </c>
      <c r="G178" s="59"/>
      <c r="H178" s="59"/>
      <c r="I178" s="69">
        <v>23000</v>
      </c>
      <c r="J178" s="25">
        <v>22000</v>
      </c>
      <c r="K178" s="20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s="4" customFormat="1" ht="16.5">
      <c r="A179" s="12" t="s">
        <v>106</v>
      </c>
      <c r="B179" s="13">
        <v>303</v>
      </c>
      <c r="C179" s="58" t="s">
        <v>8</v>
      </c>
      <c r="D179" s="58" t="s">
        <v>11</v>
      </c>
      <c r="E179" s="58" t="s">
        <v>164</v>
      </c>
      <c r="F179" s="58" t="s">
        <v>107</v>
      </c>
      <c r="G179" s="59"/>
      <c r="H179" s="59"/>
      <c r="I179" s="69">
        <v>2000</v>
      </c>
      <c r="J179" s="25">
        <v>1970.5</v>
      </c>
      <c r="K179" s="20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s="11" customFormat="1" ht="40.5" customHeight="1">
      <c r="A180" s="44" t="s">
        <v>67</v>
      </c>
      <c r="B180" s="45">
        <v>303</v>
      </c>
      <c r="C180" s="56"/>
      <c r="D180" s="56"/>
      <c r="E180" s="56"/>
      <c r="F180" s="56"/>
      <c r="G180" s="57"/>
      <c r="H180" s="57"/>
      <c r="I180" s="68">
        <f>I181</f>
        <v>3422990.36</v>
      </c>
      <c r="J180" s="68">
        <f aca="true" t="shared" si="4" ref="I180:K182">J181</f>
        <v>3022141.29</v>
      </c>
      <c r="K180" s="70">
        <f>J180/I180</f>
        <v>0.8828950631342123</v>
      </c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</row>
    <row r="181" spans="1:24" s="3" customFormat="1" ht="33.75" customHeight="1">
      <c r="A181" s="12" t="s">
        <v>16</v>
      </c>
      <c r="B181" s="13">
        <v>303</v>
      </c>
      <c r="C181" s="58" t="s">
        <v>8</v>
      </c>
      <c r="D181" s="58" t="s">
        <v>17</v>
      </c>
      <c r="E181" s="58"/>
      <c r="F181" s="58"/>
      <c r="G181" s="59" t="e">
        <f>#REF!+G182</f>
        <v>#REF!</v>
      </c>
      <c r="H181" s="59" t="e">
        <f>#REF!+H182</f>
        <v>#REF!</v>
      </c>
      <c r="I181" s="69">
        <f t="shared" si="4"/>
        <v>3422990.36</v>
      </c>
      <c r="J181" s="25">
        <f t="shared" si="4"/>
        <v>3022141.29</v>
      </c>
      <c r="K181" s="19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</row>
    <row r="182" spans="1:11" ht="51" customHeight="1">
      <c r="A182" s="61" t="s">
        <v>49</v>
      </c>
      <c r="B182" s="14">
        <v>303</v>
      </c>
      <c r="C182" s="58" t="s">
        <v>8</v>
      </c>
      <c r="D182" s="58" t="s">
        <v>17</v>
      </c>
      <c r="E182" s="66" t="s">
        <v>167</v>
      </c>
      <c r="F182" s="58"/>
      <c r="G182" s="59" t="e">
        <f>SUM(G184:G184)</f>
        <v>#REF!</v>
      </c>
      <c r="H182" s="59" t="e">
        <f>SUM(H184:H184)</f>
        <v>#REF!</v>
      </c>
      <c r="I182" s="69">
        <f t="shared" si="4"/>
        <v>3422990.36</v>
      </c>
      <c r="J182" s="25">
        <f t="shared" si="4"/>
        <v>3022141.29</v>
      </c>
      <c r="K182" s="20"/>
    </row>
    <row r="183" spans="1:11" ht="15.75" customHeight="1">
      <c r="A183" s="12" t="s">
        <v>12</v>
      </c>
      <c r="B183" s="13">
        <v>303</v>
      </c>
      <c r="C183" s="58" t="s">
        <v>8</v>
      </c>
      <c r="D183" s="58" t="s">
        <v>17</v>
      </c>
      <c r="E183" s="66" t="s">
        <v>166</v>
      </c>
      <c r="F183" s="58"/>
      <c r="G183" s="59"/>
      <c r="H183" s="59"/>
      <c r="I183" s="69">
        <f>SUM(I184:I188)</f>
        <v>3422990.36</v>
      </c>
      <c r="J183" s="25">
        <f>SUM(J184:J188)</f>
        <v>3022141.29</v>
      </c>
      <c r="K183" s="20"/>
    </row>
    <row r="184" spans="1:24" s="4" customFormat="1" ht="16.5">
      <c r="A184" s="12" t="s">
        <v>98</v>
      </c>
      <c r="B184" s="13">
        <v>303</v>
      </c>
      <c r="C184" s="58" t="s">
        <v>8</v>
      </c>
      <c r="D184" s="58" t="s">
        <v>17</v>
      </c>
      <c r="E184" s="66" t="s">
        <v>166</v>
      </c>
      <c r="F184" s="58" t="s">
        <v>52</v>
      </c>
      <c r="G184" s="59" t="e">
        <f>'[1]главы'!H718</f>
        <v>#REF!</v>
      </c>
      <c r="H184" s="59" t="e">
        <f>'[1]главы'!I718</f>
        <v>#REF!</v>
      </c>
      <c r="I184" s="69">
        <v>2320111.44</v>
      </c>
      <c r="J184" s="25">
        <v>2258013.93</v>
      </c>
      <c r="K184" s="20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11" ht="36" customHeight="1">
      <c r="A185" s="61" t="s">
        <v>83</v>
      </c>
      <c r="B185" s="14">
        <v>303</v>
      </c>
      <c r="C185" s="58" t="s">
        <v>8</v>
      </c>
      <c r="D185" s="58" t="s">
        <v>17</v>
      </c>
      <c r="E185" s="66" t="s">
        <v>166</v>
      </c>
      <c r="F185" s="58" t="s">
        <v>53</v>
      </c>
      <c r="G185" s="59"/>
      <c r="H185" s="59"/>
      <c r="I185" s="69">
        <v>29991</v>
      </c>
      <c r="J185" s="25">
        <v>29991</v>
      </c>
      <c r="K185" s="20"/>
    </row>
    <row r="186" spans="1:11" ht="49.5">
      <c r="A186" s="12" t="s">
        <v>96</v>
      </c>
      <c r="B186" s="14">
        <v>303</v>
      </c>
      <c r="C186" s="58" t="s">
        <v>8</v>
      </c>
      <c r="D186" s="58" t="s">
        <v>17</v>
      </c>
      <c r="E186" s="66" t="s">
        <v>166</v>
      </c>
      <c r="F186" s="58" t="s">
        <v>97</v>
      </c>
      <c r="G186" s="59"/>
      <c r="H186" s="59"/>
      <c r="I186" s="69">
        <v>804987.92</v>
      </c>
      <c r="J186" s="25">
        <v>521054.36</v>
      </c>
      <c r="K186" s="20"/>
    </row>
    <row r="187" spans="1:17" ht="35.25" customHeight="1">
      <c r="A187" s="61" t="s">
        <v>84</v>
      </c>
      <c r="B187" s="15" t="s">
        <v>64</v>
      </c>
      <c r="C187" s="58" t="s">
        <v>8</v>
      </c>
      <c r="D187" s="58" t="s">
        <v>17</v>
      </c>
      <c r="E187" s="66" t="s">
        <v>166</v>
      </c>
      <c r="F187" s="58" t="s">
        <v>54</v>
      </c>
      <c r="G187" s="59"/>
      <c r="H187" s="59"/>
      <c r="I187" s="69">
        <v>266900</v>
      </c>
      <c r="J187" s="25">
        <v>212971.37</v>
      </c>
      <c r="K187" s="20"/>
      <c r="L187" s="40"/>
      <c r="N187" s="31"/>
      <c r="O187" s="31"/>
      <c r="P187" s="31"/>
      <c r="Q187" s="31"/>
    </row>
    <row r="188" spans="1:17" ht="35.25" customHeight="1">
      <c r="A188" s="12" t="s">
        <v>106</v>
      </c>
      <c r="B188" s="15" t="s">
        <v>64</v>
      </c>
      <c r="C188" s="58" t="s">
        <v>8</v>
      </c>
      <c r="D188" s="58" t="s">
        <v>17</v>
      </c>
      <c r="E188" s="66" t="s">
        <v>166</v>
      </c>
      <c r="F188" s="58" t="s">
        <v>107</v>
      </c>
      <c r="G188" s="59"/>
      <c r="H188" s="59"/>
      <c r="I188" s="69">
        <v>1000</v>
      </c>
      <c r="J188" s="25">
        <v>110.63</v>
      </c>
      <c r="K188" s="20"/>
      <c r="L188" s="40"/>
      <c r="N188" s="34"/>
      <c r="O188" s="34"/>
      <c r="P188" s="34"/>
      <c r="Q188" s="34"/>
    </row>
    <row r="189" spans="1:12" ht="24.75" customHeight="1">
      <c r="A189" s="71" t="s">
        <v>38</v>
      </c>
      <c r="B189" s="56"/>
      <c r="C189" s="56"/>
      <c r="D189" s="56"/>
      <c r="E189" s="56"/>
      <c r="F189" s="56"/>
      <c r="G189" s="57" t="e">
        <f>#REF!+G144+#REF!+G131+G90+#REF!+#REF!+G71+G60+G9</f>
        <v>#REF!</v>
      </c>
      <c r="H189" s="57" t="e">
        <f>#REF!+H144+#REF!+H131+H90+#REF!+#REF!+H71+H60+H9</f>
        <v>#REF!</v>
      </c>
      <c r="I189" s="68">
        <f>I164+I144+I131+I90+I80+I71+I60+I9+I170+I181</f>
        <v>120183284.61</v>
      </c>
      <c r="J189" s="68">
        <f>J164+J144+J131+J90+J80+J71+J60+J9+J170+J181</f>
        <v>114391582.94000003</v>
      </c>
      <c r="K189" s="27">
        <f>J189/I189</f>
        <v>0.9518094243405454</v>
      </c>
      <c r="L189" s="41"/>
    </row>
    <row r="190" spans="1:13" ht="15.75">
      <c r="A190" s="49"/>
      <c r="B190" s="49"/>
      <c r="C190" s="50"/>
      <c r="D190" s="50"/>
      <c r="E190" s="50"/>
      <c r="F190" s="72"/>
      <c r="G190" s="73"/>
      <c r="H190" s="73"/>
      <c r="L190" s="42"/>
      <c r="M190" s="42"/>
    </row>
    <row r="191" spans="1:13" ht="15.75">
      <c r="A191" s="49"/>
      <c r="B191" s="49"/>
      <c r="C191" s="49"/>
      <c r="D191" s="49"/>
      <c r="E191" s="49"/>
      <c r="F191" s="73"/>
      <c r="G191" s="73"/>
      <c r="H191" s="73"/>
      <c r="I191" s="74"/>
      <c r="L191" s="42"/>
      <c r="M191" s="42"/>
    </row>
    <row r="192" spans="1:17" ht="18.75">
      <c r="A192" s="49"/>
      <c r="B192" s="49"/>
      <c r="C192" s="49"/>
      <c r="D192" s="49"/>
      <c r="E192" s="49"/>
      <c r="F192" s="73"/>
      <c r="G192" s="73"/>
      <c r="H192" s="73"/>
      <c r="I192" s="75"/>
      <c r="L192" s="40"/>
      <c r="N192" s="31"/>
      <c r="O192" s="31"/>
      <c r="P192" s="31"/>
      <c r="Q192" s="31"/>
    </row>
    <row r="193" spans="1:17" ht="15.75">
      <c r="A193" s="49"/>
      <c r="B193" s="49"/>
      <c r="C193" s="49"/>
      <c r="D193" s="49"/>
      <c r="E193" s="49"/>
      <c r="F193" s="73"/>
      <c r="G193" s="73"/>
      <c r="H193" s="73"/>
      <c r="I193" s="75"/>
      <c r="N193" s="34"/>
      <c r="O193" s="34"/>
      <c r="P193" s="34"/>
      <c r="Q193" s="34"/>
    </row>
    <row r="194" spans="1:9" ht="15.75">
      <c r="A194" s="49"/>
      <c r="B194" s="49"/>
      <c r="C194" s="49"/>
      <c r="D194" s="49"/>
      <c r="E194" s="49"/>
      <c r="F194" s="73"/>
      <c r="G194" s="73"/>
      <c r="H194" s="73"/>
      <c r="I194" s="75"/>
    </row>
    <row r="195" spans="1:9" ht="15.75">
      <c r="A195" s="49"/>
      <c r="B195" s="49"/>
      <c r="C195" s="49"/>
      <c r="D195" s="49"/>
      <c r="E195" s="49"/>
      <c r="F195" s="73"/>
      <c r="G195" s="73"/>
      <c r="H195" s="73"/>
      <c r="I195" s="75"/>
    </row>
    <row r="196" spans="1:9" ht="15.75">
      <c r="A196" s="49"/>
      <c r="B196" s="49"/>
      <c r="C196" s="49"/>
      <c r="D196" s="49"/>
      <c r="E196" s="49"/>
      <c r="F196" s="73"/>
      <c r="G196" s="73"/>
      <c r="H196" s="73"/>
      <c r="I196" s="75"/>
    </row>
    <row r="197" spans="1:9" ht="15.75">
      <c r="A197" s="49"/>
      <c r="B197" s="49"/>
      <c r="C197" s="49"/>
      <c r="D197" s="49"/>
      <c r="E197" s="49"/>
      <c r="F197" s="73"/>
      <c r="G197" s="73"/>
      <c r="H197" s="73"/>
      <c r="I197" s="73"/>
    </row>
    <row r="198" spans="1:9" ht="15.75">
      <c r="A198" s="49"/>
      <c r="B198" s="49"/>
      <c r="C198" s="49"/>
      <c r="D198" s="49"/>
      <c r="E198" s="49"/>
      <c r="F198" s="107"/>
      <c r="G198" s="107"/>
      <c r="H198" s="107"/>
      <c r="I198" s="107"/>
    </row>
  </sheetData>
  <sheetProtection/>
  <mergeCells count="14">
    <mergeCell ref="I5:I6"/>
    <mergeCell ref="J5:J6"/>
    <mergeCell ref="K5:K6"/>
    <mergeCell ref="F198:I198"/>
    <mergeCell ref="J1:K1"/>
    <mergeCell ref="A3:K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 scale="50" r:id="rId1"/>
  <colBreaks count="1" manualBreakCount="1">
    <brk id="11" max="1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root</cp:lastModifiedBy>
  <cp:lastPrinted>2019-03-18T13:21:17Z</cp:lastPrinted>
  <dcterms:created xsi:type="dcterms:W3CDTF">1996-10-08T23:32:33Z</dcterms:created>
  <dcterms:modified xsi:type="dcterms:W3CDTF">2019-03-18T13:23:38Z</dcterms:modified>
  <cp:category/>
  <cp:version/>
  <cp:contentType/>
  <cp:contentStatus/>
</cp:coreProperties>
</file>